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LYS\t\Foto\Bilbana\12-timmars tävlingar\"/>
    </mc:Choice>
  </mc:AlternateContent>
  <xr:revisionPtr revIDLastSave="0" documentId="13_ncr:1_{286C7A88-1EEF-4068-845F-59011FE6B2BE}" xr6:coauthVersionLast="47" xr6:coauthVersionMax="47" xr10:uidLastSave="{00000000-0000-0000-0000-000000000000}"/>
  <bookViews>
    <workbookView xWindow="-120" yWindow="-120" windowWidth="29040" windowHeight="15840" activeTab="10" xr2:uid="{00000000-000D-0000-FFFF-FFFF00000000}"/>
  </bookViews>
  <sheets>
    <sheet name="2012" sheetId="2" r:id="rId1"/>
    <sheet name="2013" sheetId="1" r:id="rId2"/>
    <sheet name="2014" sheetId="3" r:id="rId3"/>
    <sheet name="2015" sheetId="4" r:id="rId4"/>
    <sheet name="2016" sheetId="5" r:id="rId5"/>
    <sheet name="2017" sheetId="7" r:id="rId6"/>
    <sheet name="2020" sheetId="9" r:id="rId7"/>
    <sheet name="2022" sheetId="8" r:id="rId8"/>
    <sheet name="2023" sheetId="11" r:id="rId9"/>
    <sheet name="2024" sheetId="12" r:id="rId10"/>
    <sheet name="Statistik" sheetId="6" r:id="rId11"/>
  </sheets>
  <externalReferences>
    <externalReference r:id="rId1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K104" i="6" l="1"/>
  <c r="AL107" i="6" s="1"/>
  <c r="AL105" i="6" s="1"/>
  <c r="AP104" i="6"/>
  <c r="AQ107" i="6" s="1"/>
  <c r="AQ105" i="6" s="1"/>
  <c r="AQ104" i="6"/>
  <c r="AJ105" i="6"/>
  <c r="AR99" i="6"/>
  <c r="AR97" i="6"/>
  <c r="AR95" i="6"/>
  <c r="AR93" i="6"/>
  <c r="AR9" i="6"/>
  <c r="AQ99" i="6"/>
  <c r="AQ97" i="6"/>
  <c r="AQ95" i="6"/>
  <c r="AQ93" i="6"/>
  <c r="AP99" i="6"/>
  <c r="AP97" i="6"/>
  <c r="AP95" i="6"/>
  <c r="AP93" i="6"/>
  <c r="AL104" i="6"/>
  <c r="AO99" i="6"/>
  <c r="AO97" i="6"/>
  <c r="AO95" i="6"/>
  <c r="AO93" i="6"/>
  <c r="AO91" i="6"/>
  <c r="AO87" i="6"/>
  <c r="AO85" i="6"/>
  <c r="AO83" i="6"/>
  <c r="AO81" i="6"/>
  <c r="AO79" i="6"/>
  <c r="AO77" i="6"/>
  <c r="AO75" i="6"/>
  <c r="AM99" i="6"/>
  <c r="AM97" i="6"/>
  <c r="AM95" i="6"/>
  <c r="AM93" i="6"/>
  <c r="AM91" i="6"/>
  <c r="AM89" i="6"/>
  <c r="AM87" i="6"/>
  <c r="AM85" i="6"/>
  <c r="AM71" i="6"/>
  <c r="AM69" i="6"/>
  <c r="AM65" i="6"/>
  <c r="AM63" i="6"/>
  <c r="AM55" i="6"/>
  <c r="AM23" i="6"/>
  <c r="AM21" i="6"/>
  <c r="AM19" i="6"/>
  <c r="AM15" i="6"/>
  <c r="AM9" i="6"/>
  <c r="AM5" i="6"/>
  <c r="AO5" i="6"/>
  <c r="AK97" i="6"/>
  <c r="AK93" i="6"/>
  <c r="AK99" i="6"/>
  <c r="AK95" i="6"/>
  <c r="AK91" i="6"/>
  <c r="AK89" i="6"/>
  <c r="AK87" i="6"/>
  <c r="AK85" i="6"/>
  <c r="AK71" i="6"/>
  <c r="AK69" i="6"/>
  <c r="AK65" i="6"/>
  <c r="AK63" i="6"/>
  <c r="AK55" i="6"/>
  <c r="AK23" i="6"/>
  <c r="AK19" i="6"/>
  <c r="AK17" i="6"/>
  <c r="AK15" i="6"/>
  <c r="AK9" i="6"/>
  <c r="AK5" i="6"/>
  <c r="AL99" i="6"/>
  <c r="AL97" i="6"/>
  <c r="AL95" i="6"/>
  <c r="AL93" i="6"/>
  <c r="AL91" i="6"/>
  <c r="AL89" i="6"/>
  <c r="AL87" i="6"/>
  <c r="AL85" i="6"/>
  <c r="AL71" i="6"/>
  <c r="AL69" i="6"/>
  <c r="AL65" i="6"/>
  <c r="AL63" i="6"/>
  <c r="AL59" i="6"/>
  <c r="AL23" i="6"/>
  <c r="AL19" i="6"/>
  <c r="AL17" i="6"/>
  <c r="AL15" i="6"/>
  <c r="AL9" i="6"/>
  <c r="AL55" i="6"/>
  <c r="AE104" i="6"/>
  <c r="AC104" i="6"/>
  <c r="AC105" i="6" s="1"/>
  <c r="AC106" i="6" s="1"/>
  <c r="AC107" i="6" s="1"/>
  <c r="AD104" i="6"/>
  <c r="AE99" i="6"/>
  <c r="AE97" i="6"/>
  <c r="AE95" i="6"/>
  <c r="AE93" i="6"/>
  <c r="AE89" i="6"/>
  <c r="AE87" i="6"/>
  <c r="AE85" i="6"/>
  <c r="AE9" i="6"/>
  <c r="A148" i="12"/>
  <c r="A144" i="12"/>
  <c r="A142" i="12"/>
  <c r="A140" i="12"/>
  <c r="D137" i="12"/>
  <c r="A149" i="12" s="1"/>
  <c r="A137" i="12"/>
  <c r="D136" i="12"/>
  <c r="A136" i="12"/>
  <c r="D135" i="12"/>
  <c r="A147" i="12" s="1"/>
  <c r="A135" i="12"/>
  <c r="D134" i="12"/>
  <c r="A146" i="12" s="1"/>
  <c r="K133" i="12"/>
  <c r="J129" i="12"/>
  <c r="G128" i="12"/>
  <c r="K126" i="12"/>
  <c r="J124" i="12"/>
  <c r="K123" i="12"/>
  <c r="K122" i="12"/>
  <c r="G122" i="12"/>
  <c r="E121" i="12"/>
  <c r="K118" i="12" s="1"/>
  <c r="D121" i="12"/>
  <c r="K132" i="12" s="1"/>
  <c r="C121" i="12"/>
  <c r="B121" i="12"/>
  <c r="K120" i="12" s="1"/>
  <c r="G120" i="12"/>
  <c r="J119" i="12"/>
  <c r="E119" i="12"/>
  <c r="G130" i="12" s="1"/>
  <c r="D119" i="12"/>
  <c r="K117" i="12" s="1"/>
  <c r="C119" i="12"/>
  <c r="K131" i="12" s="1"/>
  <c r="B119" i="12"/>
  <c r="G125" i="12" s="1"/>
  <c r="G117" i="12"/>
  <c r="E117" i="12"/>
  <c r="K128" i="12" s="1"/>
  <c r="D117" i="12"/>
  <c r="C117" i="12"/>
  <c r="B117" i="12"/>
  <c r="K130" i="12" s="1"/>
  <c r="K116" i="12"/>
  <c r="G116" i="12"/>
  <c r="G115" i="12"/>
  <c r="E115" i="12"/>
  <c r="D115" i="12"/>
  <c r="K127" i="12" s="1"/>
  <c r="C115" i="12"/>
  <c r="K121" i="12" s="1"/>
  <c r="B115" i="12"/>
  <c r="G123" i="12" s="1"/>
  <c r="J114" i="12"/>
  <c r="E111" i="12"/>
  <c r="D111" i="12"/>
  <c r="C111" i="12"/>
  <c r="B111" i="12"/>
  <c r="E104" i="12"/>
  <c r="D104" i="12"/>
  <c r="C104" i="12"/>
  <c r="B104" i="12"/>
  <c r="E97" i="12"/>
  <c r="D97" i="12"/>
  <c r="C97" i="12"/>
  <c r="B97" i="12"/>
  <c r="E90" i="12"/>
  <c r="D90" i="12"/>
  <c r="C90" i="12"/>
  <c r="B90" i="12"/>
  <c r="E83" i="12"/>
  <c r="D83" i="12"/>
  <c r="C83" i="12"/>
  <c r="B83" i="12"/>
  <c r="E76" i="12"/>
  <c r="D76" i="12"/>
  <c r="C76" i="12"/>
  <c r="B76" i="12"/>
  <c r="E69" i="12"/>
  <c r="D69" i="12"/>
  <c r="C69" i="12"/>
  <c r="B69" i="12"/>
  <c r="E66" i="12"/>
  <c r="E62" i="12"/>
  <c r="D62" i="12"/>
  <c r="C62" i="12"/>
  <c r="B62" i="12"/>
  <c r="E55" i="12"/>
  <c r="D55" i="12"/>
  <c r="C55" i="12"/>
  <c r="B55" i="12"/>
  <c r="E48" i="12"/>
  <c r="D48" i="12"/>
  <c r="C48" i="12"/>
  <c r="B48" i="12"/>
  <c r="E41" i="12"/>
  <c r="D41" i="12"/>
  <c r="C41" i="12"/>
  <c r="B41" i="12"/>
  <c r="E34" i="12"/>
  <c r="D34" i="12"/>
  <c r="C34" i="12"/>
  <c r="B34" i="12"/>
  <c r="E27" i="12"/>
  <c r="D27" i="12"/>
  <c r="C27" i="12"/>
  <c r="B27" i="12"/>
  <c r="E20" i="12"/>
  <c r="D20" i="12"/>
  <c r="C20" i="12"/>
  <c r="B20" i="12"/>
  <c r="E13" i="12"/>
  <c r="D13" i="12"/>
  <c r="C13" i="12"/>
  <c r="B13" i="12"/>
  <c r="H12" i="12"/>
  <c r="H19" i="12" s="1"/>
  <c r="H11" i="12"/>
  <c r="E11" i="12" s="1"/>
  <c r="C11" i="12"/>
  <c r="H10" i="12"/>
  <c r="H17" i="12" s="1"/>
  <c r="H9" i="12"/>
  <c r="H16" i="12" s="1"/>
  <c r="E6" i="12"/>
  <c r="D6" i="12"/>
  <c r="C6" i="12"/>
  <c r="B6" i="12"/>
  <c r="E4" i="12"/>
  <c r="D4" i="12"/>
  <c r="C4" i="12"/>
  <c r="B4" i="12"/>
  <c r="L133" i="12" l="1"/>
  <c r="H26" i="12"/>
  <c r="C18" i="12"/>
  <c r="L123" i="12"/>
  <c r="D18" i="12"/>
  <c r="I16" i="12"/>
  <c r="D17" i="12" s="1"/>
  <c r="D118" i="12" s="1"/>
  <c r="H23" i="12"/>
  <c r="H24" i="12"/>
  <c r="I17" i="12"/>
  <c r="E17" i="12" s="1"/>
  <c r="E118" i="12" s="1"/>
  <c r="E18" i="12"/>
  <c r="I11" i="12"/>
  <c r="E10" i="12" s="1"/>
  <c r="E116" i="12" s="1"/>
  <c r="I5" i="12"/>
  <c r="E3" i="12" s="1"/>
  <c r="E114" i="12" s="1"/>
  <c r="B11" i="12"/>
  <c r="H18" i="12"/>
  <c r="K115" i="12"/>
  <c r="L118" i="12" s="1"/>
  <c r="G118" i="12"/>
  <c r="K125" i="12"/>
  <c r="L128" i="12" s="1"/>
  <c r="G129" i="12"/>
  <c r="G131" i="12"/>
  <c r="A143" i="12"/>
  <c r="I10" i="12" s="1"/>
  <c r="D10" i="12" s="1"/>
  <c r="D116" i="12" s="1"/>
  <c r="G119" i="12"/>
  <c r="G121" i="12"/>
  <c r="G124" i="12"/>
  <c r="G126" i="12"/>
  <c r="A145" i="12"/>
  <c r="A134" i="12"/>
  <c r="A138" i="12"/>
  <c r="D11" i="12"/>
  <c r="A139" i="12"/>
  <c r="A141" i="12"/>
  <c r="F128" i="12" l="1"/>
  <c r="J133" i="12"/>
  <c r="F117" i="12"/>
  <c r="J117" i="12"/>
  <c r="I3" i="12"/>
  <c r="C3" i="12" s="1"/>
  <c r="C114" i="12" s="1"/>
  <c r="I9" i="12"/>
  <c r="C10" i="12" s="1"/>
  <c r="C116" i="12" s="1"/>
  <c r="I19" i="12"/>
  <c r="C17" i="12" s="1"/>
  <c r="C118" i="12" s="1"/>
  <c r="D25" i="12"/>
  <c r="I26" i="12"/>
  <c r="D24" i="12" s="1"/>
  <c r="D120" i="12" s="1"/>
  <c r="H33" i="12"/>
  <c r="H25" i="12"/>
  <c r="B18" i="12"/>
  <c r="I18" i="12"/>
  <c r="B17" i="12" s="1"/>
  <c r="B118" i="12" s="1"/>
  <c r="F116" i="12"/>
  <c r="J122" i="12"/>
  <c r="J123" i="12"/>
  <c r="F130" i="12"/>
  <c r="I24" i="12"/>
  <c r="B24" i="12" s="1"/>
  <c r="B120" i="12" s="1"/>
  <c r="H31" i="12"/>
  <c r="B25" i="12"/>
  <c r="J128" i="12"/>
  <c r="F129" i="12"/>
  <c r="I12" i="12"/>
  <c r="B10" i="12" s="1"/>
  <c r="B116" i="12" s="1"/>
  <c r="I2" i="12"/>
  <c r="B3" i="12" s="1"/>
  <c r="B114" i="12" s="1"/>
  <c r="H30" i="12"/>
  <c r="E25" i="12"/>
  <c r="I23" i="12"/>
  <c r="E24" i="12" s="1"/>
  <c r="E120" i="12" s="1"/>
  <c r="I4" i="12"/>
  <c r="D3" i="12" s="1"/>
  <c r="D114" i="12" s="1"/>
  <c r="F123" i="12" l="1"/>
  <c r="J115" i="12"/>
  <c r="J130" i="12"/>
  <c r="F124" i="12"/>
  <c r="J131" i="12"/>
  <c r="F121" i="12"/>
  <c r="F120" i="12"/>
  <c r="J116" i="12"/>
  <c r="J121" i="12"/>
  <c r="F119" i="12"/>
  <c r="F115" i="12"/>
  <c r="J127" i="12"/>
  <c r="J118" i="12"/>
  <c r="F131" i="12"/>
  <c r="H38" i="12"/>
  <c r="C32" i="12"/>
  <c r="I31" i="12"/>
  <c r="C31" i="12" s="1"/>
  <c r="I25" i="12"/>
  <c r="C24" i="12" s="1"/>
  <c r="C120" i="12" s="1"/>
  <c r="C25" i="12"/>
  <c r="H32" i="12"/>
  <c r="F125" i="12"/>
  <c r="J125" i="12"/>
  <c r="J120" i="12"/>
  <c r="F126" i="12"/>
  <c r="H40" i="12"/>
  <c r="I33" i="12"/>
  <c r="E31" i="12" s="1"/>
  <c r="E32" i="12"/>
  <c r="I30" i="12"/>
  <c r="B31" i="12" s="1"/>
  <c r="B32" i="12"/>
  <c r="H37" i="12"/>
  <c r="J132" i="12"/>
  <c r="F118" i="12"/>
  <c r="I40" i="12" l="1"/>
  <c r="B38" i="12" s="1"/>
  <c r="H47" i="12"/>
  <c r="B39" i="12"/>
  <c r="F122" i="12"/>
  <c r="J126" i="12"/>
  <c r="H44" i="12"/>
  <c r="I37" i="12"/>
  <c r="C38" i="12" s="1"/>
  <c r="C39" i="12"/>
  <c r="D32" i="12"/>
  <c r="H39" i="12"/>
  <c r="I32" i="12"/>
  <c r="D31" i="12" s="1"/>
  <c r="I38" i="12"/>
  <c r="D38" i="12" s="1"/>
  <c r="H45" i="12"/>
  <c r="D39" i="12"/>
  <c r="H54" i="12" l="1"/>
  <c r="C46" i="12"/>
  <c r="I47" i="12"/>
  <c r="C45" i="12" s="1"/>
  <c r="I39" i="12"/>
  <c r="E39" i="12"/>
  <c r="H46" i="12"/>
  <c r="D46" i="12"/>
  <c r="I44" i="12"/>
  <c r="D45" i="12" s="1"/>
  <c r="H51" i="12"/>
  <c r="H52" i="12"/>
  <c r="E46" i="12"/>
  <c r="I45" i="12"/>
  <c r="E45" i="12" s="1"/>
  <c r="E38" i="12" l="1"/>
  <c r="H53" i="12"/>
  <c r="B46" i="12"/>
  <c r="I46" i="12"/>
  <c r="I52" i="12"/>
  <c r="B52" i="12" s="1"/>
  <c r="H59" i="12"/>
  <c r="B53" i="12"/>
  <c r="H58" i="12"/>
  <c r="E53" i="12"/>
  <c r="I51" i="12"/>
  <c r="E52" i="12" s="1"/>
  <c r="H61" i="12"/>
  <c r="D53" i="12"/>
  <c r="I54" i="12"/>
  <c r="D52" i="12" s="1"/>
  <c r="I58" i="12" l="1"/>
  <c r="B59" i="12" s="1"/>
  <c r="B60" i="12"/>
  <c r="H65" i="12"/>
  <c r="I53" i="12"/>
  <c r="C53" i="12"/>
  <c r="H60" i="12"/>
  <c r="B45" i="12"/>
  <c r="H66" i="12"/>
  <c r="C60" i="12"/>
  <c r="I59" i="12"/>
  <c r="C59" i="12" s="1"/>
  <c r="H68" i="12"/>
  <c r="I61" i="12"/>
  <c r="E59" i="12" s="1"/>
  <c r="E60" i="12"/>
  <c r="H72" i="12" l="1"/>
  <c r="I65" i="12"/>
  <c r="C66" i="12" s="1"/>
  <c r="C67" i="12"/>
  <c r="D67" i="12"/>
  <c r="H73" i="12"/>
  <c r="I66" i="12"/>
  <c r="D66" i="12" s="1"/>
  <c r="C52" i="12"/>
  <c r="D60" i="12"/>
  <c r="H67" i="12"/>
  <c r="I60" i="12"/>
  <c r="I68" i="12"/>
  <c r="B66" i="12" s="1"/>
  <c r="H75" i="12"/>
  <c r="B67" i="12"/>
  <c r="D59" i="12" l="1"/>
  <c r="E67" i="12"/>
  <c r="H74" i="12"/>
  <c r="D74" i="12"/>
  <c r="I72" i="12"/>
  <c r="D73" i="12" s="1"/>
  <c r="H79" i="12"/>
  <c r="H82" i="12"/>
  <c r="C74" i="12"/>
  <c r="I75" i="12"/>
  <c r="C73" i="12" s="1"/>
  <c r="E74" i="12"/>
  <c r="H80" i="12"/>
  <c r="I73" i="12"/>
  <c r="E73" i="12" s="1"/>
  <c r="I80" i="12" l="1"/>
  <c r="B80" i="12" s="1"/>
  <c r="B81" i="12"/>
  <c r="H87" i="12"/>
  <c r="H86" i="12"/>
  <c r="E81" i="12"/>
  <c r="I79" i="12"/>
  <c r="E80" i="12" s="1"/>
  <c r="H81" i="12"/>
  <c r="B74" i="12"/>
  <c r="I74" i="12"/>
  <c r="B73" i="12" s="1"/>
  <c r="I82" i="12"/>
  <c r="D80" i="12" s="1"/>
  <c r="H89" i="12"/>
  <c r="D81" i="12"/>
  <c r="I86" i="12" l="1"/>
  <c r="B87" i="12" s="1"/>
  <c r="B88" i="12"/>
  <c r="H93" i="12"/>
  <c r="I81" i="12"/>
  <c r="C80" i="12" s="1"/>
  <c r="H88" i="12"/>
  <c r="C81" i="12"/>
  <c r="E88" i="12"/>
  <c r="H96" i="12"/>
  <c r="I89" i="12"/>
  <c r="E87" i="12" s="1"/>
  <c r="H94" i="12"/>
  <c r="C88" i="12"/>
  <c r="I87" i="12"/>
  <c r="C87" i="12" s="1"/>
  <c r="I96" i="12" l="1"/>
  <c r="B94" i="12" s="1"/>
  <c r="B95" i="12"/>
  <c r="H103" i="12"/>
  <c r="D88" i="12"/>
  <c r="H95" i="12"/>
  <c r="I88" i="12"/>
  <c r="D87" i="12" s="1"/>
  <c r="H100" i="12"/>
  <c r="C95" i="12"/>
  <c r="I93" i="12"/>
  <c r="C94" i="12" s="1"/>
  <c r="I94" i="12"/>
  <c r="D94" i="12" s="1"/>
  <c r="H101" i="12"/>
  <c r="D95" i="12"/>
  <c r="D102" i="12" l="1"/>
  <c r="I100" i="12"/>
  <c r="D101" i="12" s="1"/>
  <c r="H107" i="12"/>
  <c r="I95" i="12"/>
  <c r="E94" i="12" s="1"/>
  <c r="E95" i="12"/>
  <c r="H102" i="12"/>
  <c r="E102" i="12"/>
  <c r="H108" i="12"/>
  <c r="I101" i="12"/>
  <c r="E101" i="12" s="1"/>
  <c r="H110" i="12"/>
  <c r="C102" i="12"/>
  <c r="I103" i="12"/>
  <c r="C101" i="12" s="1"/>
  <c r="E109" i="12" l="1"/>
  <c r="I107" i="12"/>
  <c r="E108" i="12" s="1"/>
  <c r="I108" i="12"/>
  <c r="B108" i="12" s="1"/>
  <c r="B109" i="12"/>
  <c r="H109" i="12"/>
  <c r="B102" i="12"/>
  <c r="I102" i="12"/>
  <c r="B101" i="12" s="1"/>
  <c r="I110" i="12"/>
  <c r="D109" i="12"/>
  <c r="D108" i="12" l="1"/>
  <c r="I123" i="12"/>
  <c r="I122" i="12"/>
  <c r="I127" i="12"/>
  <c r="I125" i="12"/>
  <c r="I116" i="12"/>
  <c r="I115" i="12"/>
  <c r="I121" i="12"/>
  <c r="I109" i="12"/>
  <c r="C108" i="12" s="1"/>
  <c r="C109" i="12"/>
  <c r="I130" i="12" l="1"/>
  <c r="I132" i="12"/>
  <c r="I126" i="12"/>
  <c r="I133" i="12"/>
  <c r="I131" i="12"/>
  <c r="I120" i="12"/>
  <c r="I128" i="12"/>
  <c r="I117" i="12"/>
  <c r="I118" i="12"/>
  <c r="Z104" i="6" l="1"/>
  <c r="AA104" i="6"/>
  <c r="X104" i="6"/>
  <c r="AL7" i="6"/>
  <c r="AM7" i="6"/>
  <c r="AL11" i="6"/>
  <c r="AM11" i="6"/>
  <c r="AL13" i="6"/>
  <c r="AM13" i="6"/>
  <c r="AM17" i="6"/>
  <c r="AL21" i="6"/>
  <c r="AM59" i="6"/>
  <c r="AL67" i="6"/>
  <c r="AM67" i="6"/>
  <c r="AL73" i="6"/>
  <c r="AM73" i="6"/>
  <c r="AL75" i="6"/>
  <c r="AM75" i="6"/>
  <c r="AL77" i="6"/>
  <c r="AM77" i="6"/>
  <c r="AL79" i="6"/>
  <c r="AM79" i="6"/>
  <c r="AL81" i="6"/>
  <c r="AM81" i="6"/>
  <c r="AL83" i="6"/>
  <c r="AM83" i="6"/>
  <c r="AQ85" i="6"/>
  <c r="AR85" i="6"/>
  <c r="AQ87" i="6"/>
  <c r="AR87" i="6"/>
  <c r="AQ89" i="6"/>
  <c r="AR89" i="6"/>
  <c r="AQ91" i="6"/>
  <c r="AR91" i="6"/>
  <c r="AL5" i="6"/>
  <c r="AK11" i="6"/>
  <c r="AK13" i="6"/>
  <c r="AK21" i="6"/>
  <c r="AK59" i="6"/>
  <c r="AK67" i="6"/>
  <c r="AK73" i="6"/>
  <c r="AK75" i="6"/>
  <c r="AK77" i="6"/>
  <c r="AK79" i="6"/>
  <c r="AK81" i="6"/>
  <c r="AK83" i="6"/>
  <c r="AP85" i="6"/>
  <c r="AP87" i="6"/>
  <c r="AP89" i="6"/>
  <c r="AP91" i="6"/>
  <c r="AK7" i="6"/>
  <c r="AB91" i="6"/>
  <c r="AB89" i="6"/>
  <c r="AB87" i="6"/>
  <c r="AB85" i="6"/>
  <c r="AB21" i="6"/>
  <c r="AB79" i="6"/>
  <c r="AB71" i="6"/>
  <c r="AB69" i="6"/>
  <c r="AB65" i="6"/>
  <c r="AB63" i="6"/>
  <c r="AB55" i="6"/>
  <c r="AB23" i="6"/>
  <c r="AB19" i="6"/>
  <c r="AB15" i="6"/>
  <c r="AB5" i="6"/>
  <c r="AB9" i="6"/>
  <c r="K131" i="11"/>
  <c r="G130" i="11"/>
  <c r="J129" i="11"/>
  <c r="K126" i="11"/>
  <c r="J124" i="11"/>
  <c r="E121" i="11"/>
  <c r="G131" i="11" s="1"/>
  <c r="D121" i="11"/>
  <c r="K132" i="11" s="1"/>
  <c r="C121" i="11"/>
  <c r="G122" i="11" s="1"/>
  <c r="B121" i="11"/>
  <c r="G126" i="11" s="1"/>
  <c r="J119" i="11"/>
  <c r="E119" i="11"/>
  <c r="K123" i="11" s="1"/>
  <c r="D119" i="11"/>
  <c r="K117" i="11" s="1"/>
  <c r="C119" i="11"/>
  <c r="G121" i="11" s="1"/>
  <c r="B119" i="11"/>
  <c r="K125" i="11" s="1"/>
  <c r="K118" i="11"/>
  <c r="G118" i="11"/>
  <c r="B118" i="11"/>
  <c r="J125" i="11" s="1"/>
  <c r="I125" i="11" s="1"/>
  <c r="G117" i="11"/>
  <c r="E117" i="11"/>
  <c r="G129" i="11" s="1"/>
  <c r="D117" i="11"/>
  <c r="K122" i="11" s="1"/>
  <c r="C117" i="11"/>
  <c r="G120" i="11" s="1"/>
  <c r="B117" i="11"/>
  <c r="G124" i="11" s="1"/>
  <c r="G116" i="11"/>
  <c r="D116" i="11"/>
  <c r="J122" i="11" s="1"/>
  <c r="I122" i="11" s="1"/>
  <c r="G115" i="11"/>
  <c r="E115" i="11"/>
  <c r="G128" i="11" s="1"/>
  <c r="D115" i="11"/>
  <c r="K127" i="11" s="1"/>
  <c r="C115" i="11"/>
  <c r="G119" i="11" s="1"/>
  <c r="B115" i="11"/>
  <c r="K115" i="11" s="1"/>
  <c r="J114" i="11"/>
  <c r="B114" i="11"/>
  <c r="F123" i="11" s="1"/>
  <c r="E111" i="11"/>
  <c r="D111" i="11"/>
  <c r="C111" i="11"/>
  <c r="B111" i="11"/>
  <c r="I109" i="11"/>
  <c r="I108" i="11"/>
  <c r="B108" i="11" s="1"/>
  <c r="E108" i="11"/>
  <c r="D108" i="11"/>
  <c r="C108" i="11"/>
  <c r="E104" i="11"/>
  <c r="D104" i="11"/>
  <c r="C104" i="11"/>
  <c r="B104" i="11"/>
  <c r="I103" i="11"/>
  <c r="C101" i="11" s="1"/>
  <c r="H103" i="11"/>
  <c r="H110" i="11" s="1"/>
  <c r="D109" i="11" s="1"/>
  <c r="I102" i="11"/>
  <c r="I101" i="11"/>
  <c r="E101" i="11" s="1"/>
  <c r="H101" i="11"/>
  <c r="E102" i="11" s="1"/>
  <c r="D101" i="11"/>
  <c r="B101" i="11"/>
  <c r="I100" i="11"/>
  <c r="E97" i="11"/>
  <c r="D97" i="11"/>
  <c r="C97" i="11"/>
  <c r="B97" i="11"/>
  <c r="H96" i="11"/>
  <c r="H95" i="11"/>
  <c r="H102" i="11" s="1"/>
  <c r="D95" i="11"/>
  <c r="B95" i="11"/>
  <c r="H94" i="11"/>
  <c r="E94" i="11"/>
  <c r="D94" i="11"/>
  <c r="C94" i="11"/>
  <c r="B94" i="11"/>
  <c r="H93" i="11"/>
  <c r="H100" i="11" s="1"/>
  <c r="E90" i="11"/>
  <c r="D90" i="11"/>
  <c r="C90" i="11"/>
  <c r="B90" i="11"/>
  <c r="E88" i="11"/>
  <c r="D88" i="11"/>
  <c r="C88" i="11"/>
  <c r="B88" i="11"/>
  <c r="E87" i="11"/>
  <c r="D87" i="11"/>
  <c r="C87" i="11"/>
  <c r="B87" i="11"/>
  <c r="E83" i="11"/>
  <c r="D83" i="11"/>
  <c r="C83" i="11"/>
  <c r="B83" i="11"/>
  <c r="E80" i="11"/>
  <c r="D80" i="11"/>
  <c r="C80" i="11"/>
  <c r="B80" i="11"/>
  <c r="E76" i="11"/>
  <c r="D76" i="11"/>
  <c r="C76" i="11"/>
  <c r="B76" i="11"/>
  <c r="E73" i="11"/>
  <c r="D73" i="11"/>
  <c r="C73" i="11"/>
  <c r="B73" i="11"/>
  <c r="E69" i="11"/>
  <c r="D69" i="11"/>
  <c r="C69" i="11"/>
  <c r="B69" i="11"/>
  <c r="H68" i="11"/>
  <c r="H75" i="11" s="1"/>
  <c r="H67" i="11"/>
  <c r="E67" i="11" s="1"/>
  <c r="D67" i="11"/>
  <c r="B67" i="11"/>
  <c r="H66" i="11"/>
  <c r="H73" i="11" s="1"/>
  <c r="E66" i="11"/>
  <c r="D66" i="11"/>
  <c r="C66" i="11"/>
  <c r="B66" i="11"/>
  <c r="H65" i="11"/>
  <c r="H72" i="11" s="1"/>
  <c r="E62" i="11"/>
  <c r="D62" i="11"/>
  <c r="C62" i="11"/>
  <c r="B62" i="11"/>
  <c r="E60" i="11"/>
  <c r="D60" i="11"/>
  <c r="C60" i="11"/>
  <c r="B60" i="11"/>
  <c r="E59" i="11"/>
  <c r="D59" i="11"/>
  <c r="C59" i="11"/>
  <c r="B59" i="11"/>
  <c r="E55" i="11"/>
  <c r="D55" i="11"/>
  <c r="C55" i="11"/>
  <c r="B55" i="11"/>
  <c r="H54" i="11"/>
  <c r="H53" i="11"/>
  <c r="C53" i="11" s="1"/>
  <c r="D53" i="11"/>
  <c r="B53" i="11"/>
  <c r="H52" i="11"/>
  <c r="E52" i="11"/>
  <c r="D52" i="11"/>
  <c r="C52" i="11"/>
  <c r="B52" i="11"/>
  <c r="H51" i="11"/>
  <c r="E53" i="11" s="1"/>
  <c r="E48" i="11"/>
  <c r="D48" i="11"/>
  <c r="C48" i="11"/>
  <c r="B48" i="11"/>
  <c r="E46" i="11"/>
  <c r="D46" i="11"/>
  <c r="C46" i="11"/>
  <c r="B46" i="11"/>
  <c r="E45" i="11"/>
  <c r="D45" i="11"/>
  <c r="C45" i="11"/>
  <c r="B45" i="11"/>
  <c r="E41" i="11"/>
  <c r="D41" i="11"/>
  <c r="C41" i="11"/>
  <c r="B41" i="11"/>
  <c r="E39" i="11"/>
  <c r="D39" i="11"/>
  <c r="C39" i="11"/>
  <c r="B39" i="11"/>
  <c r="E38" i="11"/>
  <c r="D38" i="11"/>
  <c r="C38" i="11"/>
  <c r="B38" i="11"/>
  <c r="E34" i="11"/>
  <c r="D34" i="11"/>
  <c r="C34" i="11"/>
  <c r="B34" i="11"/>
  <c r="E32" i="11"/>
  <c r="D32" i="11"/>
  <c r="C32" i="11"/>
  <c r="B32" i="11"/>
  <c r="E31" i="11"/>
  <c r="D31" i="11"/>
  <c r="C31" i="11"/>
  <c r="B31" i="11"/>
  <c r="E27" i="11"/>
  <c r="D27" i="11"/>
  <c r="C27" i="11"/>
  <c r="B27" i="11"/>
  <c r="E24" i="11"/>
  <c r="E120" i="11" s="1"/>
  <c r="D24" i="11"/>
  <c r="D120" i="11" s="1"/>
  <c r="C24" i="11"/>
  <c r="C120" i="11" s="1"/>
  <c r="B24" i="11"/>
  <c r="B120" i="11" s="1"/>
  <c r="E20" i="11"/>
  <c r="D20" i="11"/>
  <c r="C20" i="11"/>
  <c r="B20" i="11"/>
  <c r="E17" i="11"/>
  <c r="E118" i="11" s="1"/>
  <c r="D17" i="11"/>
  <c r="D118" i="11" s="1"/>
  <c r="C17" i="11"/>
  <c r="C118" i="11" s="1"/>
  <c r="B17" i="11"/>
  <c r="E13" i="11"/>
  <c r="D13" i="11"/>
  <c r="C13" i="11"/>
  <c r="B13" i="11"/>
  <c r="H12" i="11"/>
  <c r="H19" i="11" s="1"/>
  <c r="H11" i="11"/>
  <c r="E11" i="11" s="1"/>
  <c r="D11" i="11"/>
  <c r="B11" i="11"/>
  <c r="H10" i="11"/>
  <c r="H17" i="11" s="1"/>
  <c r="E10" i="11"/>
  <c r="E116" i="11" s="1"/>
  <c r="D10" i="11"/>
  <c r="C10" i="11"/>
  <c r="C116" i="11" s="1"/>
  <c r="B10" i="11"/>
  <c r="B116" i="11" s="1"/>
  <c r="H9" i="11"/>
  <c r="H16" i="11" s="1"/>
  <c r="E6" i="11"/>
  <c r="D6" i="11"/>
  <c r="C6" i="11"/>
  <c r="B6" i="11"/>
  <c r="E4" i="11"/>
  <c r="D4" i="11"/>
  <c r="C4" i="11"/>
  <c r="B4" i="11"/>
  <c r="E3" i="11"/>
  <c r="E114" i="11" s="1"/>
  <c r="D3" i="11"/>
  <c r="D114" i="11" s="1"/>
  <c r="C3" i="11"/>
  <c r="C114" i="11" s="1"/>
  <c r="B3" i="11"/>
  <c r="H17" i="8"/>
  <c r="H24" i="8" s="1"/>
  <c r="H31" i="8" s="1"/>
  <c r="H38" i="8" s="1"/>
  <c r="H45" i="8" s="1"/>
  <c r="H52" i="8" s="1"/>
  <c r="H59" i="8" s="1"/>
  <c r="H66" i="8" s="1"/>
  <c r="H73" i="8" s="1"/>
  <c r="H80" i="8" s="1"/>
  <c r="H87" i="8" s="1"/>
  <c r="H94" i="8" s="1"/>
  <c r="H101" i="8" s="1"/>
  <c r="H108" i="8" s="1"/>
  <c r="H16" i="8"/>
  <c r="H23" i="8" s="1"/>
  <c r="H30" i="8" s="1"/>
  <c r="H37" i="8" s="1"/>
  <c r="H44" i="8" s="1"/>
  <c r="H51" i="8" s="1"/>
  <c r="H58" i="8" s="1"/>
  <c r="H65" i="8" s="1"/>
  <c r="H72" i="8" s="1"/>
  <c r="H79" i="8" s="1"/>
  <c r="H86" i="8" s="1"/>
  <c r="H93" i="8" s="1"/>
  <c r="H100" i="8" s="1"/>
  <c r="H107" i="8" s="1"/>
  <c r="H12" i="8"/>
  <c r="H19" i="8" s="1"/>
  <c r="H26" i="8" s="1"/>
  <c r="H33" i="8" s="1"/>
  <c r="H40" i="8" s="1"/>
  <c r="H47" i="8" s="1"/>
  <c r="H54" i="8" s="1"/>
  <c r="H61" i="8" s="1"/>
  <c r="H68" i="8" s="1"/>
  <c r="H75" i="8" s="1"/>
  <c r="H82" i="8" s="1"/>
  <c r="H89" i="8" s="1"/>
  <c r="H96" i="8" s="1"/>
  <c r="H103" i="8" s="1"/>
  <c r="H110" i="8" s="1"/>
  <c r="H11" i="8"/>
  <c r="H18" i="8" s="1"/>
  <c r="H25" i="8" s="1"/>
  <c r="H32" i="8" s="1"/>
  <c r="H39" i="8" s="1"/>
  <c r="H46" i="8" s="1"/>
  <c r="H53" i="8" s="1"/>
  <c r="H60" i="8" s="1"/>
  <c r="H67" i="8" s="1"/>
  <c r="H74" i="8" s="1"/>
  <c r="H81" i="8" s="1"/>
  <c r="H88" i="8" s="1"/>
  <c r="H95" i="8" s="1"/>
  <c r="H102" i="8" s="1"/>
  <c r="H109" i="8" s="1"/>
  <c r="H10" i="8"/>
  <c r="H9" i="8"/>
  <c r="I80" i="8"/>
  <c r="I81" i="8"/>
  <c r="I82" i="8"/>
  <c r="I79" i="8"/>
  <c r="I73" i="8"/>
  <c r="I74" i="8"/>
  <c r="I75" i="8"/>
  <c r="I72" i="8"/>
  <c r="I66" i="8"/>
  <c r="I67" i="8"/>
  <c r="I68" i="8"/>
  <c r="I65" i="8"/>
  <c r="I59" i="8"/>
  <c r="I60" i="8"/>
  <c r="I61" i="8"/>
  <c r="I58" i="8"/>
  <c r="I52" i="8"/>
  <c r="I53" i="8"/>
  <c r="I54" i="8"/>
  <c r="I51" i="8"/>
  <c r="I45" i="8"/>
  <c r="I46" i="8"/>
  <c r="I47" i="8"/>
  <c r="I44" i="8"/>
  <c r="I38" i="8"/>
  <c r="I39" i="8"/>
  <c r="I40" i="8"/>
  <c r="I37" i="8"/>
  <c r="I33" i="8"/>
  <c r="I32" i="8"/>
  <c r="I31" i="8"/>
  <c r="I30" i="8"/>
  <c r="I133" i="9"/>
  <c r="I132" i="9"/>
  <c r="I131" i="9"/>
  <c r="F131" i="9"/>
  <c r="I130" i="9"/>
  <c r="F130" i="9"/>
  <c r="J129" i="9"/>
  <c r="F129" i="9"/>
  <c r="I128" i="9"/>
  <c r="F128" i="9"/>
  <c r="K127" i="9"/>
  <c r="I127" i="9"/>
  <c r="K126" i="9"/>
  <c r="I126" i="9"/>
  <c r="F126" i="9"/>
  <c r="I125" i="9"/>
  <c r="F125" i="9"/>
  <c r="J124" i="9"/>
  <c r="F124" i="9"/>
  <c r="I123" i="9"/>
  <c r="F123" i="9"/>
  <c r="K122" i="9"/>
  <c r="I122" i="9"/>
  <c r="F122" i="9"/>
  <c r="I121" i="9"/>
  <c r="F121" i="9"/>
  <c r="E121" i="9"/>
  <c r="K120" i="9" s="1"/>
  <c r="D121" i="9"/>
  <c r="G118" i="9" s="1"/>
  <c r="C121" i="9"/>
  <c r="G122" i="9" s="1"/>
  <c r="B121" i="9"/>
  <c r="G126" i="9" s="1"/>
  <c r="I120" i="9"/>
  <c r="G120" i="9"/>
  <c r="F120" i="9"/>
  <c r="J119" i="9"/>
  <c r="G119" i="9"/>
  <c r="F119" i="9"/>
  <c r="E119" i="9"/>
  <c r="G130" i="9" s="1"/>
  <c r="D119" i="9"/>
  <c r="C119" i="9"/>
  <c r="K133" i="9" s="1"/>
  <c r="B119" i="9"/>
  <c r="K128" i="9" s="1"/>
  <c r="I118" i="9"/>
  <c r="F118" i="9"/>
  <c r="K117" i="9"/>
  <c r="I117" i="9"/>
  <c r="G117" i="9"/>
  <c r="F117" i="9"/>
  <c r="E117" i="9"/>
  <c r="K118" i="9" s="1"/>
  <c r="D117" i="9"/>
  <c r="K123" i="9" s="1"/>
  <c r="C117" i="9"/>
  <c r="B117" i="9"/>
  <c r="G124" i="9" s="1"/>
  <c r="I116" i="9"/>
  <c r="F116" i="9"/>
  <c r="K115" i="9"/>
  <c r="I115" i="9"/>
  <c r="F115" i="9"/>
  <c r="E115" i="9"/>
  <c r="K132" i="9" s="1"/>
  <c r="D115" i="9"/>
  <c r="K130" i="9" s="1"/>
  <c r="C115" i="9"/>
  <c r="B115" i="9"/>
  <c r="G123" i="9" s="1"/>
  <c r="J114" i="9"/>
  <c r="E111" i="9"/>
  <c r="D111" i="9"/>
  <c r="C111" i="9"/>
  <c r="B111" i="9"/>
  <c r="E108" i="9"/>
  <c r="D108" i="9"/>
  <c r="C108" i="9"/>
  <c r="B108" i="9"/>
  <c r="E104" i="9"/>
  <c r="D104" i="9"/>
  <c r="C104" i="9"/>
  <c r="B104" i="9"/>
  <c r="E101" i="9"/>
  <c r="D101" i="9"/>
  <c r="C101" i="9"/>
  <c r="B101" i="9"/>
  <c r="E97" i="9"/>
  <c r="D97" i="9"/>
  <c r="C97" i="9"/>
  <c r="B97" i="9"/>
  <c r="E94" i="9"/>
  <c r="D94" i="9"/>
  <c r="C94" i="9"/>
  <c r="B94" i="9"/>
  <c r="E90" i="9"/>
  <c r="D90" i="9"/>
  <c r="C90" i="9"/>
  <c r="B90" i="9"/>
  <c r="E87" i="9"/>
  <c r="D87" i="9"/>
  <c r="C87" i="9"/>
  <c r="B87" i="9"/>
  <c r="E83" i="9"/>
  <c r="D83" i="9"/>
  <c r="C83" i="9"/>
  <c r="B83" i="9"/>
  <c r="E80" i="9"/>
  <c r="D80" i="9"/>
  <c r="C80" i="9"/>
  <c r="B80" i="9"/>
  <c r="E76" i="9"/>
  <c r="D76" i="9"/>
  <c r="C76" i="9"/>
  <c r="B76" i="9"/>
  <c r="E73" i="9"/>
  <c r="D73" i="9"/>
  <c r="C73" i="9"/>
  <c r="B73" i="9"/>
  <c r="E69" i="9"/>
  <c r="D69" i="9"/>
  <c r="C69" i="9"/>
  <c r="B69" i="9"/>
  <c r="E66" i="9"/>
  <c r="D66" i="9"/>
  <c r="C66" i="9"/>
  <c r="B66" i="9"/>
  <c r="E62" i="9"/>
  <c r="D62" i="9"/>
  <c r="C62" i="9"/>
  <c r="B62" i="9"/>
  <c r="E59" i="9"/>
  <c r="D59" i="9"/>
  <c r="C59" i="9"/>
  <c r="B59" i="9"/>
  <c r="E55" i="9"/>
  <c r="D55" i="9"/>
  <c r="C55" i="9"/>
  <c r="B55" i="9"/>
  <c r="E52" i="9"/>
  <c r="D52" i="9"/>
  <c r="C52" i="9"/>
  <c r="B52" i="9"/>
  <c r="E48" i="9"/>
  <c r="D48" i="9"/>
  <c r="C48" i="9"/>
  <c r="B48" i="9"/>
  <c r="E45" i="9"/>
  <c r="D45" i="9"/>
  <c r="C45" i="9"/>
  <c r="B45" i="9"/>
  <c r="E41" i="9"/>
  <c r="D41" i="9"/>
  <c r="C41" i="9"/>
  <c r="B41" i="9"/>
  <c r="E38" i="9"/>
  <c r="D38" i="9"/>
  <c r="C38" i="9"/>
  <c r="B38" i="9"/>
  <c r="E34" i="9"/>
  <c r="D34" i="9"/>
  <c r="C34" i="9"/>
  <c r="B34" i="9"/>
  <c r="E31" i="9"/>
  <c r="D31" i="9"/>
  <c r="C31" i="9"/>
  <c r="B31" i="9"/>
  <c r="E27" i="9"/>
  <c r="D27" i="9"/>
  <c r="C27" i="9"/>
  <c r="B27" i="9"/>
  <c r="E24" i="9"/>
  <c r="D24" i="9"/>
  <c r="C24" i="9"/>
  <c r="B24" i="9"/>
  <c r="E20" i="9"/>
  <c r="D20" i="9"/>
  <c r="C20" i="9"/>
  <c r="B20" i="9"/>
  <c r="E17" i="9"/>
  <c r="D17" i="9"/>
  <c r="C17" i="9"/>
  <c r="B17" i="9"/>
  <c r="E13" i="9"/>
  <c r="D13" i="9"/>
  <c r="C13" i="9"/>
  <c r="B13" i="9"/>
  <c r="H12" i="9"/>
  <c r="B11" i="9" s="1"/>
  <c r="H11" i="9"/>
  <c r="H18" i="9" s="1"/>
  <c r="E11" i="9"/>
  <c r="D11" i="9"/>
  <c r="C11" i="9"/>
  <c r="H10" i="9"/>
  <c r="H17" i="9" s="1"/>
  <c r="E10" i="9"/>
  <c r="D10" i="9"/>
  <c r="C10" i="9"/>
  <c r="B10" i="9"/>
  <c r="H9" i="9"/>
  <c r="H16" i="9" s="1"/>
  <c r="E6" i="9"/>
  <c r="D6" i="9"/>
  <c r="C6" i="9"/>
  <c r="B6" i="9"/>
  <c r="E4" i="9"/>
  <c r="D4" i="9"/>
  <c r="C4" i="9"/>
  <c r="B4" i="9"/>
  <c r="E3" i="9"/>
  <c r="D3" i="9"/>
  <c r="C3" i="9"/>
  <c r="B3" i="9"/>
  <c r="Z105" i="6" l="1"/>
  <c r="Z106" i="6" s="1"/>
  <c r="Z107" i="6" s="1"/>
  <c r="AB104" i="6"/>
  <c r="F124" i="11"/>
  <c r="J130" i="11"/>
  <c r="I130" i="11" s="1"/>
  <c r="C18" i="11"/>
  <c r="H26" i="11"/>
  <c r="D25" i="11" s="1"/>
  <c r="F130" i="11"/>
  <c r="J123" i="11"/>
  <c r="I123" i="11" s="1"/>
  <c r="J118" i="11"/>
  <c r="I118" i="11" s="1"/>
  <c r="F131" i="11"/>
  <c r="E74" i="11"/>
  <c r="H80" i="11"/>
  <c r="B81" i="11" s="1"/>
  <c r="F120" i="11"/>
  <c r="J116" i="11"/>
  <c r="I116" i="11" s="1"/>
  <c r="L128" i="11"/>
  <c r="F128" i="11"/>
  <c r="J133" i="11"/>
  <c r="I133" i="11" s="1"/>
  <c r="J131" i="11"/>
  <c r="I131" i="11" s="1"/>
  <c r="F121" i="11"/>
  <c r="F122" i="11"/>
  <c r="J126" i="11"/>
  <c r="I126" i="11" s="1"/>
  <c r="H23" i="11"/>
  <c r="E25" i="11" s="1"/>
  <c r="D18" i="11"/>
  <c r="J117" i="11"/>
  <c r="I117" i="11" s="1"/>
  <c r="F117" i="11"/>
  <c r="F118" i="11"/>
  <c r="J132" i="11"/>
  <c r="I132" i="11" s="1"/>
  <c r="F129" i="11"/>
  <c r="J128" i="11"/>
  <c r="I128" i="11" s="1"/>
  <c r="H79" i="11"/>
  <c r="E81" i="11" s="1"/>
  <c r="D74" i="11"/>
  <c r="F119" i="11"/>
  <c r="J121" i="11"/>
  <c r="I121" i="11" s="1"/>
  <c r="E18" i="11"/>
  <c r="H24" i="11"/>
  <c r="B25" i="11" s="1"/>
  <c r="C74" i="11"/>
  <c r="H82" i="11"/>
  <c r="D81" i="11" s="1"/>
  <c r="J127" i="11"/>
  <c r="I127" i="11" s="1"/>
  <c r="F115" i="11"/>
  <c r="F126" i="11"/>
  <c r="J120" i="11"/>
  <c r="I120" i="11" s="1"/>
  <c r="H107" i="11"/>
  <c r="E109" i="11" s="1"/>
  <c r="D102" i="11"/>
  <c r="B102" i="11"/>
  <c r="H109" i="11"/>
  <c r="C109" i="11" s="1"/>
  <c r="C95" i="11"/>
  <c r="K120" i="11"/>
  <c r="L123" i="11" s="1"/>
  <c r="G123" i="11"/>
  <c r="F125" i="11"/>
  <c r="F116" i="11"/>
  <c r="K121" i="11"/>
  <c r="G125" i="11"/>
  <c r="K128" i="11"/>
  <c r="E95" i="11"/>
  <c r="C102" i="11"/>
  <c r="H108" i="11"/>
  <c r="B109" i="11" s="1"/>
  <c r="K130" i="11"/>
  <c r="L133" i="11" s="1"/>
  <c r="J115" i="11"/>
  <c r="I115" i="11" s="1"/>
  <c r="H74" i="11"/>
  <c r="C11" i="11"/>
  <c r="C67" i="11"/>
  <c r="H18" i="11"/>
  <c r="K116" i="11"/>
  <c r="L118" i="11" s="1"/>
  <c r="K133" i="11"/>
  <c r="H24" i="9"/>
  <c r="E18" i="9"/>
  <c r="D18" i="9"/>
  <c r="H23" i="9"/>
  <c r="L123" i="9"/>
  <c r="B18" i="9"/>
  <c r="H25" i="9"/>
  <c r="L133" i="9"/>
  <c r="G129" i="9"/>
  <c r="G131" i="9"/>
  <c r="G116" i="9"/>
  <c r="G121" i="9"/>
  <c r="G125" i="9"/>
  <c r="K131" i="9"/>
  <c r="H19" i="9"/>
  <c r="K116" i="9"/>
  <c r="L118" i="9" s="1"/>
  <c r="K121" i="9"/>
  <c r="K125" i="9"/>
  <c r="L128" i="9" s="1"/>
  <c r="G128" i="9"/>
  <c r="G115" i="9"/>
  <c r="B18" i="11" l="1"/>
  <c r="H25" i="11"/>
  <c r="C25" i="11" s="1"/>
  <c r="B74" i="11"/>
  <c r="H81" i="11"/>
  <c r="C81" i="11" s="1"/>
  <c r="C25" i="9"/>
  <c r="H32" i="9"/>
  <c r="E25" i="9"/>
  <c r="H30" i="9"/>
  <c r="B25" i="9"/>
  <c r="H31" i="9"/>
  <c r="H26" i="9"/>
  <c r="C18" i="9"/>
  <c r="H33" i="9" l="1"/>
  <c r="D25" i="9"/>
  <c r="H38" i="9"/>
  <c r="C32" i="9"/>
  <c r="B32" i="9"/>
  <c r="H37" i="9"/>
  <c r="H39" i="9"/>
  <c r="D32" i="9"/>
  <c r="H40" i="9" l="1"/>
  <c r="E32" i="9"/>
  <c r="H46" i="9"/>
  <c r="E39" i="9"/>
  <c r="C39" i="9"/>
  <c r="H44" i="9"/>
  <c r="H45" i="9"/>
  <c r="D39" i="9"/>
  <c r="H52" i="9" l="1"/>
  <c r="E46" i="9"/>
  <c r="B39" i="9"/>
  <c r="H47" i="9"/>
  <c r="D46" i="9"/>
  <c r="H51" i="9"/>
  <c r="B46" i="9"/>
  <c r="H53" i="9"/>
  <c r="B53" i="9" l="1"/>
  <c r="H59" i="9"/>
  <c r="E53" i="9"/>
  <c r="H58" i="9"/>
  <c r="C53" i="9"/>
  <c r="H60" i="9"/>
  <c r="H54" i="9"/>
  <c r="C46" i="9"/>
  <c r="H67" i="9" l="1"/>
  <c r="D60" i="9"/>
  <c r="H61" i="9"/>
  <c r="D53" i="9"/>
  <c r="B60" i="9"/>
  <c r="H65" i="9"/>
  <c r="H66" i="9"/>
  <c r="C60" i="9"/>
  <c r="H72" i="9" l="1"/>
  <c r="C67" i="9"/>
  <c r="H74" i="9"/>
  <c r="E67" i="9"/>
  <c r="H73" i="9"/>
  <c r="D67" i="9"/>
  <c r="H68" i="9"/>
  <c r="E60" i="9"/>
  <c r="B74" i="9" l="1"/>
  <c r="H81" i="9"/>
  <c r="D74" i="9"/>
  <c r="H79" i="9"/>
  <c r="B67" i="9"/>
  <c r="H75" i="9"/>
  <c r="H80" i="9"/>
  <c r="E74" i="9"/>
  <c r="C74" i="9" l="1"/>
  <c r="H82" i="9"/>
  <c r="B81" i="9"/>
  <c r="H87" i="9"/>
  <c r="E81" i="9"/>
  <c r="H86" i="9"/>
  <c r="C81" i="9"/>
  <c r="H88" i="9"/>
  <c r="B88" i="9" l="1"/>
  <c r="H93" i="9"/>
  <c r="H95" i="9"/>
  <c r="D88" i="9"/>
  <c r="H89" i="9"/>
  <c r="D81" i="9"/>
  <c r="H94" i="9"/>
  <c r="C88" i="9"/>
  <c r="H101" i="9" l="1"/>
  <c r="D95" i="9"/>
  <c r="H96" i="9"/>
  <c r="E88" i="9"/>
  <c r="H102" i="9"/>
  <c r="E95" i="9"/>
  <c r="H100" i="9"/>
  <c r="C95" i="9"/>
  <c r="H107" i="9" l="1"/>
  <c r="E109" i="9" s="1"/>
  <c r="D102" i="9"/>
  <c r="B102" i="9"/>
  <c r="H109" i="9"/>
  <c r="C109" i="9" s="1"/>
  <c r="H108" i="9"/>
  <c r="B109" i="9" s="1"/>
  <c r="E102" i="9"/>
  <c r="B95" i="9"/>
  <c r="H103" i="9"/>
  <c r="H110" i="9" l="1"/>
  <c r="D109" i="9" s="1"/>
  <c r="C102" i="9"/>
  <c r="K132" i="8" l="1"/>
  <c r="K130" i="8"/>
  <c r="G130" i="8"/>
  <c r="J129" i="8"/>
  <c r="K126" i="8"/>
  <c r="J124" i="8"/>
  <c r="K121" i="8"/>
  <c r="E121" i="8"/>
  <c r="G131" i="8" s="1"/>
  <c r="D121" i="8"/>
  <c r="C121" i="8"/>
  <c r="G122" i="8" s="1"/>
  <c r="B121" i="8"/>
  <c r="G126" i="8" s="1"/>
  <c r="J119" i="8"/>
  <c r="E119" i="8"/>
  <c r="K123" i="8" s="1"/>
  <c r="D119" i="8"/>
  <c r="K117" i="8" s="1"/>
  <c r="C119" i="8"/>
  <c r="G121" i="8" s="1"/>
  <c r="B119" i="8"/>
  <c r="G125" i="8" s="1"/>
  <c r="K118" i="8"/>
  <c r="G118" i="8"/>
  <c r="E118" i="8"/>
  <c r="F130" i="8" s="1"/>
  <c r="D118" i="8"/>
  <c r="J117" i="8" s="1"/>
  <c r="I117" i="8" s="1"/>
  <c r="B118" i="8"/>
  <c r="J125" i="8" s="1"/>
  <c r="I125" i="8" s="1"/>
  <c r="G117" i="8"/>
  <c r="E117" i="8"/>
  <c r="K128" i="8" s="1"/>
  <c r="D117" i="8"/>
  <c r="K122" i="8" s="1"/>
  <c r="C117" i="8"/>
  <c r="G120" i="8" s="1"/>
  <c r="B117" i="8"/>
  <c r="G124" i="8" s="1"/>
  <c r="G116" i="8"/>
  <c r="G115" i="8"/>
  <c r="E115" i="8"/>
  <c r="G128" i="8" s="1"/>
  <c r="D115" i="8"/>
  <c r="K127" i="8" s="1"/>
  <c r="C115" i="8"/>
  <c r="G119" i="8" s="1"/>
  <c r="B115" i="8"/>
  <c r="K115" i="8" s="1"/>
  <c r="J114" i="8"/>
  <c r="E114" i="8"/>
  <c r="F128" i="8" s="1"/>
  <c r="D114" i="8"/>
  <c r="J127" i="8" s="1"/>
  <c r="I127" i="8" s="1"/>
  <c r="B114" i="8"/>
  <c r="J115" i="8" s="1"/>
  <c r="I115" i="8" s="1"/>
  <c r="E111" i="8"/>
  <c r="D111" i="8"/>
  <c r="C111" i="8"/>
  <c r="B111" i="8"/>
  <c r="E108" i="8"/>
  <c r="D108" i="8"/>
  <c r="C108" i="8"/>
  <c r="B108" i="8"/>
  <c r="E104" i="8"/>
  <c r="D104" i="8"/>
  <c r="C104" i="8"/>
  <c r="B104" i="8"/>
  <c r="E101" i="8"/>
  <c r="D101" i="8"/>
  <c r="C101" i="8"/>
  <c r="B101" i="8"/>
  <c r="E97" i="8"/>
  <c r="D97" i="8"/>
  <c r="C97" i="8"/>
  <c r="B97" i="8"/>
  <c r="E94" i="8"/>
  <c r="D94" i="8"/>
  <c r="C94" i="8"/>
  <c r="B94" i="8"/>
  <c r="E90" i="8"/>
  <c r="D90" i="8"/>
  <c r="C90" i="8"/>
  <c r="B90" i="8"/>
  <c r="E87" i="8"/>
  <c r="D87" i="8"/>
  <c r="C87" i="8"/>
  <c r="B87" i="8"/>
  <c r="E83" i="8"/>
  <c r="D83" i="8"/>
  <c r="C83" i="8"/>
  <c r="B83" i="8"/>
  <c r="E80" i="8"/>
  <c r="D80" i="8"/>
  <c r="C80" i="8"/>
  <c r="B80" i="8"/>
  <c r="E76" i="8"/>
  <c r="D76" i="8"/>
  <c r="C76" i="8"/>
  <c r="B76" i="8"/>
  <c r="E73" i="8"/>
  <c r="D73" i="8"/>
  <c r="C73" i="8"/>
  <c r="B73" i="8"/>
  <c r="E69" i="8"/>
  <c r="D69" i="8"/>
  <c r="C69" i="8"/>
  <c r="B69" i="8"/>
  <c r="E66" i="8"/>
  <c r="D66" i="8"/>
  <c r="C66" i="8"/>
  <c r="B66" i="8"/>
  <c r="E62" i="8"/>
  <c r="D62" i="8"/>
  <c r="C62" i="8"/>
  <c r="B62" i="8"/>
  <c r="E59" i="8"/>
  <c r="D59" i="8"/>
  <c r="C59" i="8"/>
  <c r="B59" i="8"/>
  <c r="E55" i="8"/>
  <c r="D55" i="8"/>
  <c r="C55" i="8"/>
  <c r="B55" i="8"/>
  <c r="E52" i="8"/>
  <c r="D52" i="8"/>
  <c r="C52" i="8"/>
  <c r="B52" i="8"/>
  <c r="E48" i="8"/>
  <c r="D48" i="8"/>
  <c r="C48" i="8"/>
  <c r="B48" i="8"/>
  <c r="E45" i="8"/>
  <c r="D45" i="8"/>
  <c r="C45" i="8"/>
  <c r="B45" i="8"/>
  <c r="E41" i="8"/>
  <c r="D41" i="8"/>
  <c r="C41" i="8"/>
  <c r="B41" i="8"/>
  <c r="E38" i="8"/>
  <c r="D38" i="8"/>
  <c r="C38" i="8"/>
  <c r="B38" i="8"/>
  <c r="E34" i="8"/>
  <c r="D34" i="8"/>
  <c r="C34" i="8"/>
  <c r="B34" i="8"/>
  <c r="E31" i="8"/>
  <c r="D31" i="8"/>
  <c r="C31" i="8"/>
  <c r="B31" i="8"/>
  <c r="E27" i="8"/>
  <c r="D27" i="8"/>
  <c r="C27" i="8"/>
  <c r="B27" i="8"/>
  <c r="E24" i="8"/>
  <c r="E120" i="8" s="1"/>
  <c r="D24" i="8"/>
  <c r="D120" i="8" s="1"/>
  <c r="C24" i="8"/>
  <c r="C120" i="8" s="1"/>
  <c r="B24" i="8"/>
  <c r="B120" i="8" s="1"/>
  <c r="E20" i="8"/>
  <c r="D20" i="8"/>
  <c r="C20" i="8"/>
  <c r="B20" i="8"/>
  <c r="E17" i="8"/>
  <c r="D17" i="8"/>
  <c r="C17" i="8"/>
  <c r="C118" i="8" s="1"/>
  <c r="B17" i="8"/>
  <c r="E13" i="8"/>
  <c r="D13" i="8"/>
  <c r="C13" i="8"/>
  <c r="B13" i="8"/>
  <c r="B11" i="8"/>
  <c r="D11" i="8"/>
  <c r="E10" i="8"/>
  <c r="E116" i="8" s="1"/>
  <c r="D10" i="8"/>
  <c r="D116" i="8" s="1"/>
  <c r="C10" i="8"/>
  <c r="C116" i="8" s="1"/>
  <c r="B10" i="8"/>
  <c r="B116" i="8" s="1"/>
  <c r="C11" i="8"/>
  <c r="E6" i="8"/>
  <c r="D6" i="8"/>
  <c r="C6" i="8"/>
  <c r="B6" i="8"/>
  <c r="E4" i="8"/>
  <c r="D4" i="8"/>
  <c r="C4" i="8"/>
  <c r="B4" i="8"/>
  <c r="E3" i="8"/>
  <c r="D3" i="8"/>
  <c r="C3" i="8"/>
  <c r="C114" i="8" s="1"/>
  <c r="B3" i="8"/>
  <c r="U104" i="6"/>
  <c r="W104" i="6"/>
  <c r="W105" i="6" s="1"/>
  <c r="W106" i="6" s="1"/>
  <c r="W107" i="6" s="1"/>
  <c r="R104" i="6"/>
  <c r="O104" i="6"/>
  <c r="L104" i="6"/>
  <c r="I104" i="6"/>
  <c r="F104" i="6"/>
  <c r="C104" i="6"/>
  <c r="AP75" i="6"/>
  <c r="AP77" i="6"/>
  <c r="AP79" i="6"/>
  <c r="AP81" i="6"/>
  <c r="AP83" i="6"/>
  <c r="AR83" i="6"/>
  <c r="AR81" i="6"/>
  <c r="AR79" i="6"/>
  <c r="AR77" i="6"/>
  <c r="AR75" i="6"/>
  <c r="AQ83" i="6"/>
  <c r="AQ81" i="6"/>
  <c r="AQ79" i="6"/>
  <c r="AQ77" i="6"/>
  <c r="AQ75" i="6"/>
  <c r="AG5" i="6"/>
  <c r="AQ5" i="6" s="1"/>
  <c r="Y7" i="6"/>
  <c r="Y9" i="6"/>
  <c r="Y15" i="6"/>
  <c r="Y17" i="6"/>
  <c r="Y55" i="6"/>
  <c r="Y59" i="6"/>
  <c r="Y63" i="6"/>
  <c r="Y65" i="6"/>
  <c r="Y69" i="6"/>
  <c r="Y71" i="6"/>
  <c r="Y75" i="6"/>
  <c r="Y77" i="6"/>
  <c r="Y79" i="6"/>
  <c r="Y81" i="6"/>
  <c r="Y83" i="6"/>
  <c r="Y5" i="6"/>
  <c r="Y104" i="6" l="1"/>
  <c r="J130" i="8"/>
  <c r="I130" i="8" s="1"/>
  <c r="F124" i="8"/>
  <c r="F120" i="8"/>
  <c r="J116" i="8"/>
  <c r="I116" i="8" s="1"/>
  <c r="J122" i="8"/>
  <c r="I122" i="8" s="1"/>
  <c r="F116" i="8"/>
  <c r="J131" i="8"/>
  <c r="I131" i="8" s="1"/>
  <c r="F121" i="8"/>
  <c r="B18" i="8"/>
  <c r="F118" i="8"/>
  <c r="J132" i="8"/>
  <c r="I132" i="8" s="1"/>
  <c r="F129" i="8"/>
  <c r="J128" i="8"/>
  <c r="I128" i="8" s="1"/>
  <c r="F119" i="8"/>
  <c r="J121" i="8"/>
  <c r="I121" i="8" s="1"/>
  <c r="E18" i="8"/>
  <c r="F126" i="8"/>
  <c r="J120" i="8"/>
  <c r="I120" i="8" s="1"/>
  <c r="F122" i="8"/>
  <c r="J126" i="8"/>
  <c r="I126" i="8" s="1"/>
  <c r="J118" i="8"/>
  <c r="I118" i="8" s="1"/>
  <c r="F131" i="8"/>
  <c r="F123" i="8"/>
  <c r="K131" i="8"/>
  <c r="E11" i="8"/>
  <c r="F115" i="8"/>
  <c r="K120" i="8"/>
  <c r="L123" i="8" s="1"/>
  <c r="G123" i="8"/>
  <c r="F125" i="8"/>
  <c r="F117" i="8"/>
  <c r="K125" i="8"/>
  <c r="L128" i="8" s="1"/>
  <c r="G129" i="8"/>
  <c r="J133" i="8"/>
  <c r="I133" i="8" s="1"/>
  <c r="K116" i="8"/>
  <c r="L118" i="8" s="1"/>
  <c r="K133" i="8"/>
  <c r="L133" i="8" s="1"/>
  <c r="J123" i="8"/>
  <c r="I123" i="8" s="1"/>
  <c r="C18" i="8" l="1"/>
  <c r="D18" i="8"/>
  <c r="B25" i="8"/>
  <c r="C25" i="8"/>
  <c r="D25" i="8" l="1"/>
  <c r="D32" i="8"/>
  <c r="C32" i="8"/>
  <c r="E25" i="8"/>
  <c r="B32" i="8" l="1"/>
  <c r="D39" i="8"/>
  <c r="E39" i="8"/>
  <c r="E32" i="8"/>
  <c r="B39" i="8" l="1"/>
  <c r="B46" i="8"/>
  <c r="C39" i="8"/>
  <c r="E46" i="8"/>
  <c r="B53" i="8" l="1"/>
  <c r="C53" i="8"/>
  <c r="D46" i="8"/>
  <c r="C46" i="8"/>
  <c r="E53" i="8" l="1"/>
  <c r="D53" i="8"/>
  <c r="D60" i="8"/>
  <c r="C60" i="8"/>
  <c r="E67" i="8" l="1"/>
  <c r="D67" i="8"/>
  <c r="E60" i="8"/>
  <c r="B60" i="8"/>
  <c r="B74" i="8" l="1"/>
  <c r="C67" i="8"/>
  <c r="B67" i="8"/>
  <c r="E74" i="8"/>
  <c r="D74" i="8" l="1"/>
  <c r="B81" i="8"/>
  <c r="C81" i="8"/>
  <c r="C74" i="8"/>
  <c r="D81" i="8" l="1"/>
  <c r="C88" i="8"/>
  <c r="D88" i="8"/>
  <c r="E81" i="8"/>
  <c r="E95" i="8" l="1"/>
  <c r="B88" i="8"/>
  <c r="D95" i="8"/>
  <c r="E88" i="8"/>
  <c r="C95" i="8" l="1"/>
  <c r="B95" i="8"/>
  <c r="B109" i="8"/>
  <c r="E102" i="8"/>
  <c r="B102" i="8"/>
  <c r="C109" i="8"/>
  <c r="E109" i="8" l="1"/>
  <c r="D102" i="8"/>
  <c r="C102" i="8"/>
  <c r="D109" i="8"/>
  <c r="T104" i="6" l="1"/>
  <c r="V104" i="6" s="1"/>
  <c r="AR65" i="6"/>
  <c r="AR67" i="6"/>
  <c r="AR69" i="6"/>
  <c r="AR71" i="6"/>
  <c r="AR73" i="6"/>
  <c r="AO13" i="6"/>
  <c r="AQ65" i="6"/>
  <c r="AQ67" i="6"/>
  <c r="AQ69" i="6"/>
  <c r="AQ73" i="6"/>
  <c r="V59" i="6"/>
  <c r="V19" i="6"/>
  <c r="AP65" i="6"/>
  <c r="AP67" i="6"/>
  <c r="AP69" i="6"/>
  <c r="AP71" i="6"/>
  <c r="AP73" i="6"/>
  <c r="AH3" i="6"/>
  <c r="V5" i="6"/>
  <c r="V73" i="6"/>
  <c r="V71" i="6"/>
  <c r="V69" i="6"/>
  <c r="V67" i="6"/>
  <c r="V65" i="6"/>
  <c r="V63" i="6"/>
  <c r="V55" i="6"/>
  <c r="V23" i="6"/>
  <c r="V15" i="6"/>
  <c r="V13" i="6"/>
  <c r="V11" i="6"/>
  <c r="V9" i="6"/>
  <c r="AH7" i="6"/>
  <c r="V7" i="6"/>
  <c r="AO63" i="6" l="1"/>
  <c r="AO11" i="6"/>
  <c r="AO71" i="6"/>
  <c r="AO55" i="6"/>
  <c r="AR7" i="6"/>
  <c r="AQ71" i="6"/>
  <c r="AR3" i="6"/>
  <c r="AO65" i="6"/>
  <c r="AO59" i="6"/>
  <c r="AO9" i="6"/>
  <c r="AO73" i="6"/>
  <c r="AO23" i="6"/>
  <c r="AO7" i="6"/>
  <c r="AO19" i="6"/>
  <c r="AO69" i="6"/>
  <c r="AO15" i="6"/>
  <c r="AO67" i="6"/>
  <c r="P181" i="6" l="1"/>
  <c r="O181" i="6"/>
  <c r="N181" i="6"/>
  <c r="M181" i="6"/>
  <c r="P179" i="6"/>
  <c r="P178" i="6"/>
  <c r="O178" i="6"/>
  <c r="N178" i="6"/>
  <c r="M178" i="6"/>
  <c r="P175" i="6"/>
  <c r="O175" i="6"/>
  <c r="N175" i="6"/>
  <c r="M175" i="6"/>
  <c r="P173" i="6"/>
  <c r="P172" i="6"/>
  <c r="O172" i="6"/>
  <c r="N172" i="6"/>
  <c r="M172" i="6"/>
  <c r="P169" i="6"/>
  <c r="O169" i="6"/>
  <c r="N169" i="6"/>
  <c r="M169" i="6"/>
  <c r="P167" i="6"/>
  <c r="P166" i="6"/>
  <c r="O166" i="6"/>
  <c r="N166" i="6"/>
  <c r="M166" i="6"/>
  <c r="P163" i="6"/>
  <c r="O163" i="6"/>
  <c r="N163" i="6"/>
  <c r="M163" i="6"/>
  <c r="P161" i="6"/>
  <c r="P160" i="6"/>
  <c r="O160" i="6"/>
  <c r="N160" i="6"/>
  <c r="M160" i="6"/>
  <c r="P157" i="6"/>
  <c r="O157" i="6"/>
  <c r="N157" i="6"/>
  <c r="M157" i="6"/>
  <c r="P155" i="6"/>
  <c r="P154" i="6"/>
  <c r="O154" i="6"/>
  <c r="N154" i="6"/>
  <c r="M154" i="6"/>
  <c r="P151" i="6"/>
  <c r="O151" i="6"/>
  <c r="N151" i="6"/>
  <c r="M151" i="6"/>
  <c r="P149" i="6"/>
  <c r="P148" i="6"/>
  <c r="O148" i="6"/>
  <c r="N148" i="6"/>
  <c r="M148" i="6"/>
  <c r="P145" i="6"/>
  <c r="O145" i="6"/>
  <c r="N145" i="6"/>
  <c r="M145" i="6"/>
  <c r="P143" i="6"/>
  <c r="P142" i="6"/>
  <c r="O142" i="6"/>
  <c r="N142" i="6"/>
  <c r="M142" i="6"/>
  <c r="P139" i="6"/>
  <c r="O139" i="6"/>
  <c r="N139" i="6"/>
  <c r="M139" i="6"/>
  <c r="P137" i="6"/>
  <c r="P136" i="6"/>
  <c r="O136" i="6"/>
  <c r="N136" i="6"/>
  <c r="M136" i="6"/>
  <c r="L181" i="6"/>
  <c r="K181" i="6"/>
  <c r="J181" i="6"/>
  <c r="I181" i="6"/>
  <c r="L178" i="6"/>
  <c r="K178" i="6"/>
  <c r="J178" i="6"/>
  <c r="I178" i="6"/>
  <c r="L175" i="6"/>
  <c r="K175" i="6"/>
  <c r="J175" i="6"/>
  <c r="I175" i="6"/>
  <c r="L172" i="6"/>
  <c r="K172" i="6"/>
  <c r="J172" i="6"/>
  <c r="I172" i="6"/>
  <c r="L169" i="6"/>
  <c r="K169" i="6"/>
  <c r="J169" i="6"/>
  <c r="I169" i="6"/>
  <c r="L166" i="6"/>
  <c r="K166" i="6"/>
  <c r="J166" i="6"/>
  <c r="I166" i="6"/>
  <c r="L163" i="6"/>
  <c r="K163" i="6"/>
  <c r="J163" i="6"/>
  <c r="I163" i="6"/>
  <c r="L160" i="6"/>
  <c r="K160" i="6"/>
  <c r="J160" i="6"/>
  <c r="I160" i="6"/>
  <c r="L157" i="6"/>
  <c r="K157" i="6"/>
  <c r="J157" i="6"/>
  <c r="I157" i="6"/>
  <c r="L154" i="6"/>
  <c r="K154" i="6"/>
  <c r="J154" i="6"/>
  <c r="I154" i="6"/>
  <c r="L151" i="6"/>
  <c r="K151" i="6"/>
  <c r="J151" i="6"/>
  <c r="I151" i="6"/>
  <c r="L148" i="6"/>
  <c r="K148" i="6"/>
  <c r="J148" i="6"/>
  <c r="I148" i="6"/>
  <c r="L145" i="6"/>
  <c r="K145" i="6"/>
  <c r="J145" i="6"/>
  <c r="I145" i="6"/>
  <c r="L142" i="6"/>
  <c r="K142" i="6"/>
  <c r="J142" i="6"/>
  <c r="I142" i="6"/>
  <c r="L139" i="6"/>
  <c r="K139" i="6"/>
  <c r="J139" i="6"/>
  <c r="I139" i="6"/>
  <c r="L136" i="6"/>
  <c r="K136" i="6"/>
  <c r="J136" i="6"/>
  <c r="I136" i="6"/>
  <c r="H181" i="6"/>
  <c r="G181" i="6"/>
  <c r="F181" i="6"/>
  <c r="E181" i="6"/>
  <c r="H178" i="6"/>
  <c r="G178" i="6"/>
  <c r="F178" i="6"/>
  <c r="E178" i="6"/>
  <c r="H175" i="6"/>
  <c r="G175" i="6"/>
  <c r="F175" i="6"/>
  <c r="E175" i="6"/>
  <c r="H172" i="6"/>
  <c r="G172" i="6"/>
  <c r="F172" i="6"/>
  <c r="E172" i="6"/>
  <c r="H169" i="6"/>
  <c r="G169" i="6"/>
  <c r="F169" i="6"/>
  <c r="E169" i="6"/>
  <c r="H166" i="6"/>
  <c r="G166" i="6"/>
  <c r="F166" i="6"/>
  <c r="E166" i="6"/>
  <c r="H163" i="6"/>
  <c r="G163" i="6"/>
  <c r="F163" i="6"/>
  <c r="E163" i="6"/>
  <c r="H160" i="6"/>
  <c r="G160" i="6"/>
  <c r="F160" i="6"/>
  <c r="E160" i="6"/>
  <c r="H157" i="6"/>
  <c r="G157" i="6"/>
  <c r="F157" i="6"/>
  <c r="E157" i="6"/>
  <c r="H154" i="6"/>
  <c r="G154" i="6"/>
  <c r="F154" i="6"/>
  <c r="E154" i="6"/>
  <c r="H151" i="6"/>
  <c r="G151" i="6"/>
  <c r="F151" i="6"/>
  <c r="E151" i="6"/>
  <c r="H148" i="6"/>
  <c r="G148" i="6"/>
  <c r="F148" i="6"/>
  <c r="E148" i="6"/>
  <c r="H145" i="6"/>
  <c r="G145" i="6"/>
  <c r="F145" i="6"/>
  <c r="E145" i="6"/>
  <c r="H142" i="6"/>
  <c r="G142" i="6"/>
  <c r="F142" i="6"/>
  <c r="E142" i="6"/>
  <c r="H139" i="6"/>
  <c r="G139" i="6"/>
  <c r="F139" i="6"/>
  <c r="E139" i="6"/>
  <c r="H136" i="6"/>
  <c r="G136" i="6"/>
  <c r="F136" i="6"/>
  <c r="E136" i="6"/>
  <c r="D178" i="6"/>
  <c r="C178" i="6"/>
  <c r="B178" i="6"/>
  <c r="A178" i="6"/>
  <c r="D175" i="6"/>
  <c r="C175" i="6"/>
  <c r="B175" i="6"/>
  <c r="A175" i="6"/>
  <c r="D172" i="6"/>
  <c r="C172" i="6"/>
  <c r="B172" i="6"/>
  <c r="A172" i="6"/>
  <c r="D169" i="6"/>
  <c r="C169" i="6"/>
  <c r="B169" i="6"/>
  <c r="A169" i="6"/>
  <c r="D166" i="6"/>
  <c r="C166" i="6"/>
  <c r="B166" i="6"/>
  <c r="A166" i="6"/>
  <c r="D163" i="6"/>
  <c r="C163" i="6"/>
  <c r="B163" i="6"/>
  <c r="A163" i="6"/>
  <c r="D160" i="6"/>
  <c r="C160" i="6"/>
  <c r="B160" i="6"/>
  <c r="A160" i="6"/>
  <c r="D157" i="6"/>
  <c r="C157" i="6"/>
  <c r="B157" i="6"/>
  <c r="A157" i="6"/>
  <c r="D154" i="6"/>
  <c r="C154" i="6"/>
  <c r="B154" i="6"/>
  <c r="A154" i="6"/>
  <c r="D151" i="6"/>
  <c r="C151" i="6"/>
  <c r="B151" i="6"/>
  <c r="A151" i="6"/>
  <c r="D148" i="6"/>
  <c r="C148" i="6"/>
  <c r="B148" i="6"/>
  <c r="A148" i="6"/>
  <c r="D145" i="6"/>
  <c r="C145" i="6"/>
  <c r="B145" i="6"/>
  <c r="A145" i="6"/>
  <c r="D142" i="6"/>
  <c r="C142" i="6"/>
  <c r="B142" i="6"/>
  <c r="A142" i="6"/>
  <c r="D139" i="6"/>
  <c r="C139" i="6"/>
  <c r="B139" i="6"/>
  <c r="A139" i="6"/>
  <c r="D136" i="6"/>
  <c r="C136" i="6"/>
  <c r="B136" i="6"/>
  <c r="A136" i="6"/>
  <c r="I133" i="7"/>
  <c r="I132" i="7"/>
  <c r="I131" i="7"/>
  <c r="I130" i="7"/>
  <c r="J129" i="7"/>
  <c r="I128" i="7"/>
  <c r="I127" i="7"/>
  <c r="I126" i="7"/>
  <c r="I125" i="7"/>
  <c r="J124" i="7"/>
  <c r="I123" i="7"/>
  <c r="I122" i="7"/>
  <c r="I121" i="7"/>
  <c r="E121" i="7"/>
  <c r="K121" i="7" s="1"/>
  <c r="D121" i="7"/>
  <c r="G127" i="7" s="1"/>
  <c r="C121" i="7"/>
  <c r="G122" i="7" s="1"/>
  <c r="B121" i="7"/>
  <c r="K133" i="7" s="1"/>
  <c r="I120" i="7"/>
  <c r="J119" i="7"/>
  <c r="G119" i="7"/>
  <c r="E119" i="7"/>
  <c r="G130" i="7" s="1"/>
  <c r="D119" i="7"/>
  <c r="K127" i="7" s="1"/>
  <c r="C119" i="7"/>
  <c r="K130" i="7" s="1"/>
  <c r="B119" i="7"/>
  <c r="K128" i="7" s="1"/>
  <c r="I118" i="7"/>
  <c r="K117" i="7"/>
  <c r="I117" i="7"/>
  <c r="E117" i="7"/>
  <c r="G131" i="7" s="1"/>
  <c r="D117" i="7"/>
  <c r="K122" i="7" s="1"/>
  <c r="C117" i="7"/>
  <c r="K125" i="7" s="1"/>
  <c r="B117" i="7"/>
  <c r="K120" i="7" s="1"/>
  <c r="K124" i="7" s="1"/>
  <c r="I116" i="7"/>
  <c r="G116" i="7"/>
  <c r="I115" i="7"/>
  <c r="E115" i="7"/>
  <c r="G128" i="7" s="1"/>
  <c r="D115" i="7"/>
  <c r="G123" i="7" s="1"/>
  <c r="C115" i="7"/>
  <c r="K123" i="7" s="1"/>
  <c r="B115" i="7"/>
  <c r="G133" i="7" s="1"/>
  <c r="J114" i="7"/>
  <c r="E111" i="7"/>
  <c r="D111" i="7"/>
  <c r="C111" i="7"/>
  <c r="B111" i="7"/>
  <c r="E108" i="7"/>
  <c r="D108" i="7"/>
  <c r="O179" i="6" s="1"/>
  <c r="C108" i="7"/>
  <c r="N179" i="6" s="1"/>
  <c r="B108" i="7"/>
  <c r="M179" i="6" s="1"/>
  <c r="E104" i="7"/>
  <c r="D104" i="7"/>
  <c r="C104" i="7"/>
  <c r="B104" i="7"/>
  <c r="E101" i="7"/>
  <c r="P176" i="6" s="1"/>
  <c r="D101" i="7"/>
  <c r="O176" i="6" s="1"/>
  <c r="C101" i="7"/>
  <c r="N176" i="6" s="1"/>
  <c r="B101" i="7"/>
  <c r="M176" i="6" s="1"/>
  <c r="E97" i="7"/>
  <c r="D97" i="7"/>
  <c r="C97" i="7"/>
  <c r="B97" i="7"/>
  <c r="E94" i="7"/>
  <c r="D94" i="7"/>
  <c r="O173" i="6" s="1"/>
  <c r="C94" i="7"/>
  <c r="N173" i="6" s="1"/>
  <c r="B94" i="7"/>
  <c r="M173" i="6" s="1"/>
  <c r="E90" i="7"/>
  <c r="D90" i="7"/>
  <c r="C90" i="7"/>
  <c r="B90" i="7"/>
  <c r="E87" i="7"/>
  <c r="P170" i="6" s="1"/>
  <c r="D87" i="7"/>
  <c r="O170" i="6" s="1"/>
  <c r="C87" i="7"/>
  <c r="N170" i="6" s="1"/>
  <c r="B87" i="7"/>
  <c r="M170" i="6" s="1"/>
  <c r="E83" i="7"/>
  <c r="D83" i="7"/>
  <c r="C83" i="7"/>
  <c r="B83" i="7"/>
  <c r="E80" i="7"/>
  <c r="D80" i="7"/>
  <c r="O167" i="6" s="1"/>
  <c r="C80" i="7"/>
  <c r="N167" i="6" s="1"/>
  <c r="B80" i="7"/>
  <c r="M167" i="6" s="1"/>
  <c r="E76" i="7"/>
  <c r="D76" i="7"/>
  <c r="C76" i="7"/>
  <c r="B76" i="7"/>
  <c r="E73" i="7"/>
  <c r="P164" i="6" s="1"/>
  <c r="D73" i="7"/>
  <c r="O164" i="6" s="1"/>
  <c r="C73" i="7"/>
  <c r="N164" i="6" s="1"/>
  <c r="B73" i="7"/>
  <c r="M164" i="6" s="1"/>
  <c r="E69" i="7"/>
  <c r="D69" i="7"/>
  <c r="C69" i="7"/>
  <c r="B69" i="7"/>
  <c r="E66" i="7"/>
  <c r="D66" i="7"/>
  <c r="O161" i="6" s="1"/>
  <c r="C66" i="7"/>
  <c r="N161" i="6" s="1"/>
  <c r="B66" i="7"/>
  <c r="M161" i="6" s="1"/>
  <c r="E62" i="7"/>
  <c r="D62" i="7"/>
  <c r="C62" i="7"/>
  <c r="B62" i="7"/>
  <c r="E59" i="7"/>
  <c r="P158" i="6" s="1"/>
  <c r="D59" i="7"/>
  <c r="O158" i="6" s="1"/>
  <c r="C59" i="7"/>
  <c r="N158" i="6" s="1"/>
  <c r="B59" i="7"/>
  <c r="M158" i="6" s="1"/>
  <c r="E55" i="7"/>
  <c r="D55" i="7"/>
  <c r="C55" i="7"/>
  <c r="B55" i="7"/>
  <c r="E52" i="7"/>
  <c r="D52" i="7"/>
  <c r="O155" i="6" s="1"/>
  <c r="C52" i="7"/>
  <c r="N155" i="6" s="1"/>
  <c r="B52" i="7"/>
  <c r="M155" i="6" s="1"/>
  <c r="E48" i="7"/>
  <c r="D48" i="7"/>
  <c r="C48" i="7"/>
  <c r="B48" i="7"/>
  <c r="E45" i="7"/>
  <c r="P152" i="6" s="1"/>
  <c r="D45" i="7"/>
  <c r="O152" i="6" s="1"/>
  <c r="C45" i="7"/>
  <c r="N152" i="6" s="1"/>
  <c r="B45" i="7"/>
  <c r="M152" i="6" s="1"/>
  <c r="E41" i="7"/>
  <c r="D41" i="7"/>
  <c r="C41" i="7"/>
  <c r="B41" i="7"/>
  <c r="E38" i="7"/>
  <c r="D38" i="7"/>
  <c r="O149" i="6" s="1"/>
  <c r="C38" i="7"/>
  <c r="N149" i="6" s="1"/>
  <c r="B38" i="7"/>
  <c r="M149" i="6" s="1"/>
  <c r="E34" i="7"/>
  <c r="D34" i="7"/>
  <c r="C34" i="7"/>
  <c r="B34" i="7"/>
  <c r="E31" i="7"/>
  <c r="P146" i="6" s="1"/>
  <c r="D31" i="7"/>
  <c r="O146" i="6" s="1"/>
  <c r="C31" i="7"/>
  <c r="N146" i="6" s="1"/>
  <c r="B31" i="7"/>
  <c r="M146" i="6" s="1"/>
  <c r="E27" i="7"/>
  <c r="D27" i="7"/>
  <c r="C27" i="7"/>
  <c r="B27" i="7"/>
  <c r="E24" i="7"/>
  <c r="D24" i="7"/>
  <c r="O143" i="6" s="1"/>
  <c r="C24" i="7"/>
  <c r="N143" i="6" s="1"/>
  <c r="B24" i="7"/>
  <c r="M143" i="6" s="1"/>
  <c r="E20" i="7"/>
  <c r="D20" i="7"/>
  <c r="C20" i="7"/>
  <c r="B20" i="7"/>
  <c r="E17" i="7"/>
  <c r="P140" i="6" s="1"/>
  <c r="D17" i="7"/>
  <c r="O140" i="6" s="1"/>
  <c r="C17" i="7"/>
  <c r="N140" i="6" s="1"/>
  <c r="B17" i="7"/>
  <c r="M140" i="6" s="1"/>
  <c r="E13" i="7"/>
  <c r="D13" i="7"/>
  <c r="C13" i="7"/>
  <c r="B13" i="7"/>
  <c r="H12" i="7"/>
  <c r="H19" i="7" s="1"/>
  <c r="H11" i="7"/>
  <c r="H18" i="7" s="1"/>
  <c r="E11" i="7"/>
  <c r="P138" i="6" s="1"/>
  <c r="D11" i="7"/>
  <c r="O138" i="6" s="1"/>
  <c r="B11" i="7"/>
  <c r="M138" i="6" s="1"/>
  <c r="H10" i="7"/>
  <c r="H17" i="7" s="1"/>
  <c r="E10" i="7"/>
  <c r="D10" i="7"/>
  <c r="O137" i="6" s="1"/>
  <c r="C10" i="7"/>
  <c r="N137" i="6" s="1"/>
  <c r="B10" i="7"/>
  <c r="M137" i="6" s="1"/>
  <c r="H9" i="7"/>
  <c r="C11" i="7" s="1"/>
  <c r="N138" i="6" s="1"/>
  <c r="E6" i="7"/>
  <c r="D6" i="7"/>
  <c r="C6" i="7"/>
  <c r="B6" i="7"/>
  <c r="E4" i="7"/>
  <c r="P135" i="6" s="1"/>
  <c r="D4" i="7"/>
  <c r="O135" i="6" s="1"/>
  <c r="C4" i="7"/>
  <c r="N135" i="6" s="1"/>
  <c r="B4" i="7"/>
  <c r="M135" i="6" s="1"/>
  <c r="E3" i="7"/>
  <c r="P134" i="6" s="1"/>
  <c r="D3" i="7"/>
  <c r="O134" i="6" s="1"/>
  <c r="C3" i="7"/>
  <c r="N134" i="6" s="1"/>
  <c r="B3" i="7"/>
  <c r="M134" i="6" s="1"/>
  <c r="K131" i="7" l="1"/>
  <c r="K126" i="7"/>
  <c r="G117" i="7"/>
  <c r="K115" i="7"/>
  <c r="G129" i="7"/>
  <c r="H24" i="7"/>
  <c r="E18" i="7"/>
  <c r="P141" i="6" s="1"/>
  <c r="B18" i="7"/>
  <c r="M141" i="6" s="1"/>
  <c r="H25" i="7"/>
  <c r="K129" i="7"/>
  <c r="K134" i="7"/>
  <c r="C18" i="7"/>
  <c r="N141" i="6" s="1"/>
  <c r="H26" i="7"/>
  <c r="H16" i="7"/>
  <c r="K116" i="7"/>
  <c r="K119" i="7" s="1"/>
  <c r="G118" i="7"/>
  <c r="G132" i="7"/>
  <c r="G121" i="7"/>
  <c r="K118" i="7"/>
  <c r="G120" i="7"/>
  <c r="G124" i="7"/>
  <c r="K132" i="7"/>
  <c r="C25" i="7" l="1"/>
  <c r="N144" i="6" s="1"/>
  <c r="H32" i="7"/>
  <c r="H23" i="7"/>
  <c r="D18" i="7"/>
  <c r="O141" i="6" s="1"/>
  <c r="H33" i="7"/>
  <c r="D25" i="7"/>
  <c r="O144" i="6" s="1"/>
  <c r="H31" i="7"/>
  <c r="B25" i="7"/>
  <c r="M144" i="6" s="1"/>
  <c r="E32" i="7" l="1"/>
  <c r="P147" i="6" s="1"/>
  <c r="H40" i="7"/>
  <c r="C32" i="7"/>
  <c r="N147" i="6" s="1"/>
  <c r="H38" i="7"/>
  <c r="E25" i="7"/>
  <c r="P144" i="6" s="1"/>
  <c r="H30" i="7"/>
  <c r="H39" i="7"/>
  <c r="D32" i="7"/>
  <c r="O147" i="6" s="1"/>
  <c r="E39" i="7" l="1"/>
  <c r="P150" i="6" s="1"/>
  <c r="H46" i="7"/>
  <c r="B39" i="7"/>
  <c r="M150" i="6" s="1"/>
  <c r="H47" i="7"/>
  <c r="B32" i="7"/>
  <c r="M147" i="6" s="1"/>
  <c r="H37" i="7"/>
  <c r="H45" i="7"/>
  <c r="D39" i="7"/>
  <c r="O150" i="6" s="1"/>
  <c r="H52" i="7" l="1"/>
  <c r="E46" i="7"/>
  <c r="P153" i="6" s="1"/>
  <c r="C46" i="7"/>
  <c r="N153" i="6" s="1"/>
  <c r="H54" i="7"/>
  <c r="C39" i="7"/>
  <c r="N150" i="6" s="1"/>
  <c r="H44" i="7"/>
  <c r="H53" i="7"/>
  <c r="B46" i="7"/>
  <c r="M153" i="6" s="1"/>
  <c r="H51" i="7" l="1"/>
  <c r="D46" i="7"/>
  <c r="O153" i="6" s="1"/>
  <c r="H61" i="7"/>
  <c r="D53" i="7"/>
  <c r="O156" i="6" s="1"/>
  <c r="C53" i="7"/>
  <c r="N156" i="6" s="1"/>
  <c r="H60" i="7"/>
  <c r="H59" i="7"/>
  <c r="B53" i="7"/>
  <c r="M156" i="6" s="1"/>
  <c r="H67" i="7" l="1"/>
  <c r="D60" i="7"/>
  <c r="O159" i="6" s="1"/>
  <c r="C60" i="7"/>
  <c r="N159" i="6" s="1"/>
  <c r="H66" i="7"/>
  <c r="E60" i="7"/>
  <c r="P159" i="6" s="1"/>
  <c r="H68" i="7"/>
  <c r="E53" i="7"/>
  <c r="P156" i="6" s="1"/>
  <c r="H58" i="7"/>
  <c r="B60" i="7" l="1"/>
  <c r="M159" i="6" s="1"/>
  <c r="H65" i="7"/>
  <c r="B67" i="7"/>
  <c r="M162" i="6" s="1"/>
  <c r="H75" i="7"/>
  <c r="H73" i="7"/>
  <c r="D67" i="7"/>
  <c r="O162" i="6" s="1"/>
  <c r="E67" i="7"/>
  <c r="P162" i="6" s="1"/>
  <c r="H74" i="7"/>
  <c r="H80" i="7" l="1"/>
  <c r="E74" i="7"/>
  <c r="P165" i="6" s="1"/>
  <c r="C74" i="7"/>
  <c r="N165" i="6" s="1"/>
  <c r="H82" i="7"/>
  <c r="B74" i="7"/>
  <c r="M165" i="6" s="1"/>
  <c r="H81" i="7"/>
  <c r="C67" i="7"/>
  <c r="N162" i="6" s="1"/>
  <c r="H72" i="7"/>
  <c r="C81" i="7" l="1"/>
  <c r="N168" i="6" s="1"/>
  <c r="H88" i="7"/>
  <c r="H89" i="7"/>
  <c r="D81" i="7"/>
  <c r="O168" i="6" s="1"/>
  <c r="H79" i="7"/>
  <c r="D74" i="7"/>
  <c r="O165" i="6" s="1"/>
  <c r="B81" i="7"/>
  <c r="M168" i="6" s="1"/>
  <c r="H87" i="7"/>
  <c r="E88" i="7" l="1"/>
  <c r="P171" i="6" s="1"/>
  <c r="H96" i="7"/>
  <c r="H95" i="7"/>
  <c r="D88" i="7"/>
  <c r="O171" i="6" s="1"/>
  <c r="C88" i="7"/>
  <c r="N171" i="6" s="1"/>
  <c r="H94" i="7"/>
  <c r="E81" i="7"/>
  <c r="P168" i="6" s="1"/>
  <c r="H86" i="7"/>
  <c r="B88" i="7" l="1"/>
  <c r="M171" i="6" s="1"/>
  <c r="H93" i="7"/>
  <c r="B95" i="7"/>
  <c r="M174" i="6" s="1"/>
  <c r="H103" i="7"/>
  <c r="H101" i="7"/>
  <c r="D95" i="7"/>
  <c r="O174" i="6" s="1"/>
  <c r="E95" i="7"/>
  <c r="P174" i="6" s="1"/>
  <c r="H102" i="7"/>
  <c r="H108" i="7" l="1"/>
  <c r="B109" i="7" s="1"/>
  <c r="M180" i="6" s="1"/>
  <c r="E102" i="7"/>
  <c r="P177" i="6" s="1"/>
  <c r="B102" i="7"/>
  <c r="M177" i="6" s="1"/>
  <c r="H109" i="7"/>
  <c r="C109" i="7" s="1"/>
  <c r="N180" i="6" s="1"/>
  <c r="C102" i="7"/>
  <c r="N177" i="6" s="1"/>
  <c r="H110" i="7"/>
  <c r="D109" i="7" s="1"/>
  <c r="O180" i="6" s="1"/>
  <c r="C95" i="7"/>
  <c r="N174" i="6" s="1"/>
  <c r="H100" i="7"/>
  <c r="H107" i="7" l="1"/>
  <c r="E109" i="7" s="1"/>
  <c r="P180" i="6" s="1"/>
  <c r="D102" i="7"/>
  <c r="O177" i="6" s="1"/>
  <c r="B181" i="6" l="1"/>
  <c r="C181" i="6"/>
  <c r="D181" i="6"/>
  <c r="A181" i="6"/>
  <c r="I114" i="6" l="1"/>
  <c r="R114" i="6" l="1"/>
  <c r="R113" i="6"/>
  <c r="I113" i="6" l="1"/>
  <c r="I112" i="6"/>
  <c r="I111" i="6"/>
  <c r="L113" i="6" l="1"/>
  <c r="L114" i="6"/>
  <c r="L112" i="6"/>
  <c r="L111" i="6"/>
  <c r="O113" i="6" l="1"/>
  <c r="O114" i="6"/>
  <c r="L122" i="6" s="1"/>
  <c r="O112" i="6"/>
  <c r="O111" i="6"/>
  <c r="R112" i="6"/>
  <c r="R111" i="6"/>
  <c r="L119" i="6" l="1"/>
  <c r="L120" i="6"/>
  <c r="AH61" i="6"/>
  <c r="AR61" i="6" s="1"/>
  <c r="AH5" i="6" l="1"/>
  <c r="AR5" i="6" s="1"/>
  <c r="AH9" i="6"/>
  <c r="AH11" i="6"/>
  <c r="AR11" i="6" s="1"/>
  <c r="AH13" i="6"/>
  <c r="AR13" i="6" s="1"/>
  <c r="AH15" i="6"/>
  <c r="AR15" i="6" s="1"/>
  <c r="AH17" i="6"/>
  <c r="AR17" i="6" s="1"/>
  <c r="AH19" i="6"/>
  <c r="AR19" i="6" s="1"/>
  <c r="AH21" i="6"/>
  <c r="AR21" i="6" s="1"/>
  <c r="AH23" i="6"/>
  <c r="AR23" i="6" s="1"/>
  <c r="AH25" i="6"/>
  <c r="AR25" i="6" s="1"/>
  <c r="AH27" i="6"/>
  <c r="AR27" i="6" s="1"/>
  <c r="AH29" i="6"/>
  <c r="AR29" i="6" s="1"/>
  <c r="AH31" i="6"/>
  <c r="AR31" i="6" s="1"/>
  <c r="AH33" i="6"/>
  <c r="AR33" i="6" s="1"/>
  <c r="AH35" i="6"/>
  <c r="AR35" i="6" s="1"/>
  <c r="AH37" i="6"/>
  <c r="AR37" i="6" s="1"/>
  <c r="AH39" i="6"/>
  <c r="AR39" i="6" s="1"/>
  <c r="AH43" i="6"/>
  <c r="AR43" i="6" s="1"/>
  <c r="AH45" i="6"/>
  <c r="AR45" i="6" s="1"/>
  <c r="AH47" i="6"/>
  <c r="AR47" i="6" s="1"/>
  <c r="AH49" i="6"/>
  <c r="AR49" i="6" s="1"/>
  <c r="AH51" i="6"/>
  <c r="AR51" i="6" s="1"/>
  <c r="AH53" i="6"/>
  <c r="AR53" i="6" s="1"/>
  <c r="AH55" i="6"/>
  <c r="AR55" i="6" s="1"/>
  <c r="AH57" i="6"/>
  <c r="AR57" i="6" s="1"/>
  <c r="AH59" i="6"/>
  <c r="AR59" i="6" s="1"/>
  <c r="AH63" i="6"/>
  <c r="AR63" i="6" s="1"/>
  <c r="G29" i="6"/>
  <c r="J47" i="6" l="1"/>
  <c r="D47" i="6" l="1"/>
  <c r="D39" i="6"/>
  <c r="AG63" i="6" l="1"/>
  <c r="AG61" i="6"/>
  <c r="AQ61" i="6" s="1"/>
  <c r="AG59" i="6"/>
  <c r="AG57" i="6"/>
  <c r="AG55" i="6"/>
  <c r="AG51" i="6"/>
  <c r="AG49" i="6"/>
  <c r="AG35" i="6"/>
  <c r="AG33" i="6"/>
  <c r="AG31" i="6"/>
  <c r="AG29" i="6"/>
  <c r="AG27" i="6"/>
  <c r="AG25" i="6"/>
  <c r="AG23" i="6"/>
  <c r="AG21" i="6"/>
  <c r="AG19" i="6"/>
  <c r="AG17" i="6"/>
  <c r="AG15" i="6"/>
  <c r="AG13" i="6"/>
  <c r="AG11" i="6"/>
  <c r="AG9" i="6"/>
  <c r="AG7" i="6"/>
  <c r="AG3" i="6"/>
  <c r="S15" i="6"/>
  <c r="S21" i="6"/>
  <c r="S63" i="6"/>
  <c r="Q104" i="6"/>
  <c r="Q105" i="6" s="1"/>
  <c r="Q106" i="6" s="1"/>
  <c r="B104" i="6"/>
  <c r="D104" i="6" s="1"/>
  <c r="E104" i="6"/>
  <c r="G104" i="6" s="1"/>
  <c r="H104" i="6"/>
  <c r="J104" i="6" s="1"/>
  <c r="K104" i="6"/>
  <c r="M104" i="6" s="1"/>
  <c r="N104" i="6"/>
  <c r="P104" i="6" s="1"/>
  <c r="S61" i="6"/>
  <c r="S59" i="6"/>
  <c r="S57" i="6"/>
  <c r="S55" i="6"/>
  <c r="S51" i="6"/>
  <c r="S49" i="6"/>
  <c r="S35" i="6"/>
  <c r="S9" i="6"/>
  <c r="S17" i="6"/>
  <c r="S23" i="6"/>
  <c r="AQ3" i="6" l="1"/>
  <c r="AJ23" i="6"/>
  <c r="AQ23" i="6"/>
  <c r="AJ51" i="6"/>
  <c r="AQ51" i="6"/>
  <c r="AJ5" i="6"/>
  <c r="AJ55" i="6"/>
  <c r="AQ55" i="6"/>
  <c r="AJ49" i="6"/>
  <c r="AQ49" i="6"/>
  <c r="AJ7" i="6"/>
  <c r="AQ7" i="6"/>
  <c r="AJ9" i="6"/>
  <c r="AQ9" i="6"/>
  <c r="AJ25" i="6"/>
  <c r="AQ25" i="6"/>
  <c r="AJ11" i="6"/>
  <c r="AQ11" i="6"/>
  <c r="AJ27" i="6"/>
  <c r="AQ27" i="6"/>
  <c r="AJ57" i="6"/>
  <c r="AQ57" i="6"/>
  <c r="AJ21" i="6"/>
  <c r="AQ21" i="6"/>
  <c r="AJ13" i="6"/>
  <c r="AQ13" i="6"/>
  <c r="AJ29" i="6"/>
  <c r="AQ29" i="6"/>
  <c r="AJ59" i="6"/>
  <c r="AQ59" i="6"/>
  <c r="AJ15" i="6"/>
  <c r="AQ15" i="6"/>
  <c r="AJ31" i="6"/>
  <c r="AQ31" i="6"/>
  <c r="AJ17" i="6"/>
  <c r="AQ17" i="6"/>
  <c r="AJ33" i="6"/>
  <c r="AQ33" i="6"/>
  <c r="AJ63" i="6"/>
  <c r="AQ63" i="6"/>
  <c r="AJ19" i="6"/>
  <c r="AQ19" i="6"/>
  <c r="AJ35" i="6"/>
  <c r="AQ35" i="6"/>
  <c r="AF59" i="6"/>
  <c r="AP59" i="6" s="1"/>
  <c r="AJ3" i="6"/>
  <c r="AF63" i="6"/>
  <c r="AP63" i="6" s="1"/>
  <c r="AF61" i="6"/>
  <c r="AP61" i="6" s="1"/>
  <c r="AJ61" i="6"/>
  <c r="Q107" i="6"/>
  <c r="S104" i="6"/>
  <c r="S19" i="6"/>
  <c r="S11" i="6"/>
  <c r="S5" i="6"/>
  <c r="AF5" i="6" l="1"/>
  <c r="AP5" i="6" s="1"/>
  <c r="AF7" i="6"/>
  <c r="AP7" i="6" s="1"/>
  <c r="AF9" i="6"/>
  <c r="AP9" i="6" s="1"/>
  <c r="AF11" i="6"/>
  <c r="AP11" i="6" s="1"/>
  <c r="AF13" i="6"/>
  <c r="AP13" i="6" s="1"/>
  <c r="AF15" i="6"/>
  <c r="AP15" i="6" s="1"/>
  <c r="AF17" i="6"/>
  <c r="AP17" i="6" s="1"/>
  <c r="AF19" i="6"/>
  <c r="AP19" i="6" s="1"/>
  <c r="AF21" i="6"/>
  <c r="AP21" i="6" s="1"/>
  <c r="AF23" i="6"/>
  <c r="AP23" i="6" s="1"/>
  <c r="AF25" i="6"/>
  <c r="AP25" i="6" s="1"/>
  <c r="AF27" i="6"/>
  <c r="AP27" i="6" s="1"/>
  <c r="AF29" i="6"/>
  <c r="AP29" i="6" s="1"/>
  <c r="AF31" i="6"/>
  <c r="AP31" i="6" s="1"/>
  <c r="AF33" i="6"/>
  <c r="AP33" i="6" s="1"/>
  <c r="AF35" i="6"/>
  <c r="AP35" i="6" s="1"/>
  <c r="AF49" i="6"/>
  <c r="AP49" i="6" s="1"/>
  <c r="AF51" i="6"/>
  <c r="AP51" i="6" s="1"/>
  <c r="AF55" i="6"/>
  <c r="AP55" i="6" s="1"/>
  <c r="AF57" i="6"/>
  <c r="AP57" i="6" s="1"/>
  <c r="AF3" i="6"/>
  <c r="AG37" i="6"/>
  <c r="AG39" i="6"/>
  <c r="AG43" i="6"/>
  <c r="AG45" i="6"/>
  <c r="AG47" i="6"/>
  <c r="AG53" i="6"/>
  <c r="AG104" i="6" l="1"/>
  <c r="AP3" i="6"/>
  <c r="AJ45" i="6"/>
  <c r="AQ45" i="6"/>
  <c r="AJ43" i="6"/>
  <c r="AQ43" i="6"/>
  <c r="AJ39" i="6"/>
  <c r="AQ39" i="6"/>
  <c r="AJ47" i="6"/>
  <c r="AQ47" i="6"/>
  <c r="AJ37" i="6"/>
  <c r="AQ37" i="6"/>
  <c r="AJ53" i="6"/>
  <c r="AQ53" i="6"/>
  <c r="AF53" i="6"/>
  <c r="AP53" i="6" s="1"/>
  <c r="AF45" i="6"/>
  <c r="AP45" i="6" s="1"/>
  <c r="AF43" i="6"/>
  <c r="AP43" i="6" s="1"/>
  <c r="AF39" i="6"/>
  <c r="AP39" i="6" s="1"/>
  <c r="AF37" i="6"/>
  <c r="AP37" i="6" s="1"/>
  <c r="AF47" i="6"/>
  <c r="AP47" i="6" s="1"/>
  <c r="G45" i="6"/>
  <c r="N105" i="6"/>
  <c r="N106" i="6" s="1"/>
  <c r="N107" i="6" s="1"/>
  <c r="K105" i="6"/>
  <c r="K106" i="6" s="1"/>
  <c r="K107" i="6" s="1"/>
  <c r="H105" i="6"/>
  <c r="H106" i="6" s="1"/>
  <c r="H107" i="6" s="1"/>
  <c r="E105" i="6"/>
  <c r="E106" i="6" s="1"/>
  <c r="E107" i="6" s="1"/>
  <c r="B105" i="6"/>
  <c r="B106" i="6" s="1"/>
  <c r="B107" i="6" s="1"/>
  <c r="P57" i="6"/>
  <c r="P47" i="6"/>
  <c r="P45" i="6"/>
  <c r="P7" i="6"/>
  <c r="P9" i="6"/>
  <c r="P11" i="6"/>
  <c r="P13" i="6"/>
  <c r="P15" i="6"/>
  <c r="P17" i="6"/>
  <c r="P19" i="6"/>
  <c r="P21" i="6"/>
  <c r="P23" i="6"/>
  <c r="P37" i="6"/>
  <c r="P55" i="6"/>
  <c r="P5" i="6"/>
  <c r="M53" i="6"/>
  <c r="M45" i="6"/>
  <c r="M35" i="6"/>
  <c r="M7" i="6"/>
  <c r="M5" i="6"/>
  <c r="M9" i="6"/>
  <c r="M11" i="6"/>
  <c r="M13" i="6"/>
  <c r="M15" i="6"/>
  <c r="M17" i="6"/>
  <c r="M19" i="6"/>
  <c r="M21" i="6"/>
  <c r="M23" i="6"/>
  <c r="M47" i="6"/>
  <c r="M55" i="6"/>
  <c r="J51" i="6"/>
  <c r="J49" i="6"/>
  <c r="J5" i="6"/>
  <c r="J7" i="6"/>
  <c r="J9" i="6"/>
  <c r="J11" i="6"/>
  <c r="J13" i="6"/>
  <c r="J15" i="6"/>
  <c r="J17" i="6"/>
  <c r="J19" i="6"/>
  <c r="J23" i="6"/>
  <c r="J25" i="6"/>
  <c r="J27" i="6"/>
  <c r="J45" i="6"/>
  <c r="J3" i="6"/>
  <c r="G47" i="6"/>
  <c r="G43" i="6"/>
  <c r="G35" i="6"/>
  <c r="G27" i="6"/>
  <c r="G9" i="6"/>
  <c r="G7" i="6"/>
  <c r="G5" i="6"/>
  <c r="G15" i="6"/>
  <c r="G17" i="6"/>
  <c r="G23" i="6"/>
  <c r="G25" i="6"/>
  <c r="D5" i="6"/>
  <c r="D7" i="6"/>
  <c r="D9" i="6"/>
  <c r="D15" i="6"/>
  <c r="D17" i="6"/>
  <c r="D19" i="6"/>
  <c r="D21" i="6"/>
  <c r="D27" i="6"/>
  <c r="D29" i="6"/>
  <c r="D31" i="6"/>
  <c r="D33" i="6"/>
  <c r="D37" i="6"/>
  <c r="D43" i="6"/>
  <c r="D3" i="6"/>
  <c r="AF104" i="6" l="1"/>
  <c r="AJ107" i="6" s="1"/>
  <c r="I133" i="5"/>
  <c r="I132" i="5"/>
  <c r="I131" i="5"/>
  <c r="I130" i="5"/>
  <c r="J129" i="5"/>
  <c r="I128" i="5"/>
  <c r="I127" i="5"/>
  <c r="I126" i="5"/>
  <c r="I125" i="5"/>
  <c r="J124" i="5"/>
  <c r="I123" i="5"/>
  <c r="D123" i="5"/>
  <c r="C123" i="5"/>
  <c r="G123" i="5" s="1"/>
  <c r="B123" i="5"/>
  <c r="G126" i="5" s="1"/>
  <c r="I122" i="5"/>
  <c r="G122" i="5"/>
  <c r="E122" i="5"/>
  <c r="G129" i="5" s="1"/>
  <c r="I121" i="5"/>
  <c r="B121" i="5"/>
  <c r="G131" i="5" s="1"/>
  <c r="I120" i="5"/>
  <c r="G120" i="5"/>
  <c r="J119" i="5"/>
  <c r="E119" i="5"/>
  <c r="D119" i="5"/>
  <c r="G127" i="5" s="1"/>
  <c r="C119" i="5"/>
  <c r="B119" i="5"/>
  <c r="D134" i="5" s="1"/>
  <c r="I118" i="5"/>
  <c r="I117" i="5"/>
  <c r="G117" i="5"/>
  <c r="D117" i="5"/>
  <c r="G125" i="5" s="1"/>
  <c r="C117" i="5"/>
  <c r="B117" i="5"/>
  <c r="G116" i="5" s="1"/>
  <c r="I116" i="5"/>
  <c r="I115" i="5"/>
  <c r="G115" i="5"/>
  <c r="E115" i="5"/>
  <c r="G128" i="5" s="1"/>
  <c r="D115" i="5"/>
  <c r="B115" i="5"/>
  <c r="G118" i="5" s="1"/>
  <c r="J114" i="5"/>
  <c r="E111" i="5"/>
  <c r="D111" i="5"/>
  <c r="C111" i="5"/>
  <c r="B111" i="5"/>
  <c r="E108" i="5"/>
  <c r="L179" i="6" s="1"/>
  <c r="D108" i="5"/>
  <c r="K179" i="6" s="1"/>
  <c r="C108" i="5"/>
  <c r="J179" i="6" s="1"/>
  <c r="B108" i="5"/>
  <c r="I179" i="6" s="1"/>
  <c r="E104" i="5"/>
  <c r="D104" i="5"/>
  <c r="C104" i="5"/>
  <c r="B104" i="5"/>
  <c r="E101" i="5"/>
  <c r="L176" i="6" s="1"/>
  <c r="D101" i="5"/>
  <c r="K176" i="6" s="1"/>
  <c r="C101" i="5"/>
  <c r="J176" i="6" s="1"/>
  <c r="B101" i="5"/>
  <c r="I176" i="6" s="1"/>
  <c r="E97" i="5"/>
  <c r="D97" i="5"/>
  <c r="C97" i="5"/>
  <c r="B97" i="5"/>
  <c r="E94" i="5"/>
  <c r="L173" i="6" s="1"/>
  <c r="D94" i="5"/>
  <c r="K173" i="6" s="1"/>
  <c r="C94" i="5"/>
  <c r="J173" i="6" s="1"/>
  <c r="B94" i="5"/>
  <c r="I173" i="6" s="1"/>
  <c r="E90" i="5"/>
  <c r="D90" i="5"/>
  <c r="C90" i="5"/>
  <c r="B90" i="5"/>
  <c r="E87" i="5"/>
  <c r="L170" i="6" s="1"/>
  <c r="D87" i="5"/>
  <c r="K170" i="6" s="1"/>
  <c r="C87" i="5"/>
  <c r="J170" i="6" s="1"/>
  <c r="B87" i="5"/>
  <c r="I170" i="6" s="1"/>
  <c r="E83" i="5"/>
  <c r="D83" i="5"/>
  <c r="C83" i="5"/>
  <c r="B83" i="5"/>
  <c r="E80" i="5"/>
  <c r="L167" i="6" s="1"/>
  <c r="D80" i="5"/>
  <c r="K167" i="6" s="1"/>
  <c r="C80" i="5"/>
  <c r="J167" i="6" s="1"/>
  <c r="B80" i="5"/>
  <c r="I167" i="6" s="1"/>
  <c r="E76" i="5"/>
  <c r="D76" i="5"/>
  <c r="C76" i="5"/>
  <c r="B76" i="5"/>
  <c r="E73" i="5"/>
  <c r="L164" i="6" s="1"/>
  <c r="D73" i="5"/>
  <c r="K164" i="6" s="1"/>
  <c r="C73" i="5"/>
  <c r="J164" i="6" s="1"/>
  <c r="B73" i="5"/>
  <c r="I164" i="6" s="1"/>
  <c r="E69" i="5"/>
  <c r="D69" i="5"/>
  <c r="C69" i="5"/>
  <c r="B69" i="5"/>
  <c r="E66" i="5"/>
  <c r="L161" i="6" s="1"/>
  <c r="D66" i="5"/>
  <c r="K161" i="6" s="1"/>
  <c r="C66" i="5"/>
  <c r="J161" i="6" s="1"/>
  <c r="B66" i="5"/>
  <c r="I161" i="6" s="1"/>
  <c r="E62" i="5"/>
  <c r="D62" i="5"/>
  <c r="C62" i="5"/>
  <c r="B62" i="5"/>
  <c r="E59" i="5"/>
  <c r="L158" i="6" s="1"/>
  <c r="D59" i="5"/>
  <c r="K158" i="6" s="1"/>
  <c r="C59" i="5"/>
  <c r="J158" i="6" s="1"/>
  <c r="B59" i="5"/>
  <c r="I158" i="6" s="1"/>
  <c r="E55" i="5"/>
  <c r="D55" i="5"/>
  <c r="C55" i="5"/>
  <c r="B55" i="5"/>
  <c r="E52" i="5"/>
  <c r="L155" i="6" s="1"/>
  <c r="D52" i="5"/>
  <c r="K155" i="6" s="1"/>
  <c r="C52" i="5"/>
  <c r="J155" i="6" s="1"/>
  <c r="B52" i="5"/>
  <c r="I155" i="6" s="1"/>
  <c r="E48" i="5"/>
  <c r="D48" i="5"/>
  <c r="C48" i="5"/>
  <c r="B48" i="5"/>
  <c r="E45" i="5"/>
  <c r="L152" i="6" s="1"/>
  <c r="D45" i="5"/>
  <c r="K152" i="6" s="1"/>
  <c r="C45" i="5"/>
  <c r="J152" i="6" s="1"/>
  <c r="B45" i="5"/>
  <c r="I152" i="6" s="1"/>
  <c r="E41" i="5"/>
  <c r="D41" i="5"/>
  <c r="C41" i="5"/>
  <c r="B41" i="5"/>
  <c r="E38" i="5"/>
  <c r="L149" i="6" s="1"/>
  <c r="D38" i="5"/>
  <c r="K149" i="6" s="1"/>
  <c r="C38" i="5"/>
  <c r="J149" i="6" s="1"/>
  <c r="B38" i="5"/>
  <c r="I149" i="6" s="1"/>
  <c r="E34" i="5"/>
  <c r="D34" i="5"/>
  <c r="C34" i="5"/>
  <c r="B34" i="5"/>
  <c r="E31" i="5"/>
  <c r="L146" i="6" s="1"/>
  <c r="D31" i="5"/>
  <c r="K146" i="6" s="1"/>
  <c r="C31" i="5"/>
  <c r="J146" i="6" s="1"/>
  <c r="B31" i="5"/>
  <c r="I146" i="6" s="1"/>
  <c r="E27" i="5"/>
  <c r="D27" i="5"/>
  <c r="C27" i="5"/>
  <c r="B27" i="5"/>
  <c r="E24" i="5"/>
  <c r="L143" i="6" s="1"/>
  <c r="D24" i="5"/>
  <c r="K143" i="6" s="1"/>
  <c r="C24" i="5"/>
  <c r="J143" i="6" s="1"/>
  <c r="B24" i="5"/>
  <c r="I143" i="6" s="1"/>
  <c r="E20" i="5"/>
  <c r="D20" i="5"/>
  <c r="C20" i="5"/>
  <c r="B20" i="5"/>
  <c r="E17" i="5"/>
  <c r="L140" i="6" s="1"/>
  <c r="D17" i="5"/>
  <c r="K140" i="6" s="1"/>
  <c r="C17" i="5"/>
  <c r="J140" i="6" s="1"/>
  <c r="B17" i="5"/>
  <c r="I140" i="6" s="1"/>
  <c r="E13" i="5"/>
  <c r="D13" i="5"/>
  <c r="C13" i="5"/>
  <c r="B13" i="5"/>
  <c r="H12" i="5"/>
  <c r="H19" i="5" s="1"/>
  <c r="H11" i="5"/>
  <c r="H18" i="5" s="1"/>
  <c r="C11" i="5"/>
  <c r="J138" i="6" s="1"/>
  <c r="B11" i="5"/>
  <c r="I138" i="6" s="1"/>
  <c r="H10" i="5"/>
  <c r="H17" i="5" s="1"/>
  <c r="E10" i="5"/>
  <c r="L137" i="6" s="1"/>
  <c r="D10" i="5"/>
  <c r="K137" i="6" s="1"/>
  <c r="C10" i="5"/>
  <c r="J137" i="6" s="1"/>
  <c r="B10" i="5"/>
  <c r="I137" i="6" s="1"/>
  <c r="H9" i="5"/>
  <c r="H16" i="5" s="1"/>
  <c r="E6" i="5"/>
  <c r="D6" i="5"/>
  <c r="C6" i="5"/>
  <c r="B6" i="5"/>
  <c r="E4" i="5"/>
  <c r="L135" i="6" s="1"/>
  <c r="D4" i="5"/>
  <c r="K135" i="6" s="1"/>
  <c r="C4" i="5"/>
  <c r="J135" i="6" s="1"/>
  <c r="B4" i="5"/>
  <c r="I135" i="6" s="1"/>
  <c r="E3" i="5"/>
  <c r="L134" i="6" s="1"/>
  <c r="D3" i="5"/>
  <c r="K134" i="6" s="1"/>
  <c r="C3" i="5"/>
  <c r="J134" i="6" s="1"/>
  <c r="B3" i="5"/>
  <c r="I134" i="6" s="1"/>
  <c r="I133" i="4"/>
  <c r="I132" i="4"/>
  <c r="I131" i="4"/>
  <c r="I130" i="4"/>
  <c r="J129" i="4"/>
  <c r="G129" i="4"/>
  <c r="I128" i="4"/>
  <c r="I127" i="4"/>
  <c r="I126" i="4"/>
  <c r="I125" i="4"/>
  <c r="J124" i="4"/>
  <c r="I123" i="4"/>
  <c r="E123" i="4"/>
  <c r="G126" i="4" s="1"/>
  <c r="D123" i="4"/>
  <c r="G123" i="4" s="1"/>
  <c r="C123" i="4"/>
  <c r="I122" i="4"/>
  <c r="G122" i="4"/>
  <c r="I121" i="4"/>
  <c r="B121" i="4"/>
  <c r="I120" i="4"/>
  <c r="D120" i="4"/>
  <c r="G125" i="4" s="1"/>
  <c r="J119" i="4"/>
  <c r="E119" i="4"/>
  <c r="G130" i="4" s="1"/>
  <c r="C119" i="4"/>
  <c r="G121" i="4" s="1"/>
  <c r="B119" i="4"/>
  <c r="I118" i="4"/>
  <c r="I117" i="4"/>
  <c r="G117" i="4"/>
  <c r="D117" i="4"/>
  <c r="G127" i="4" s="1"/>
  <c r="C117" i="4"/>
  <c r="G120" i="4" s="1"/>
  <c r="B117" i="4"/>
  <c r="G116" i="4" s="1"/>
  <c r="I116" i="4"/>
  <c r="I115" i="4"/>
  <c r="E115" i="4"/>
  <c r="G128" i="4" s="1"/>
  <c r="D115" i="4"/>
  <c r="G124" i="4" s="1"/>
  <c r="C115" i="4"/>
  <c r="G119" i="4" s="1"/>
  <c r="B115" i="4"/>
  <c r="G115" i="4" s="1"/>
  <c r="J114" i="4"/>
  <c r="E111" i="4"/>
  <c r="D111" i="4"/>
  <c r="C111" i="4"/>
  <c r="B111" i="4"/>
  <c r="E108" i="4"/>
  <c r="H179" i="6" s="1"/>
  <c r="D108" i="4"/>
  <c r="G179" i="6" s="1"/>
  <c r="C108" i="4"/>
  <c r="F179" i="6" s="1"/>
  <c r="B108" i="4"/>
  <c r="E179" i="6" s="1"/>
  <c r="E104" i="4"/>
  <c r="D104" i="4"/>
  <c r="C104" i="4"/>
  <c r="B104" i="4"/>
  <c r="E101" i="4"/>
  <c r="H176" i="6" s="1"/>
  <c r="D101" i="4"/>
  <c r="G176" i="6" s="1"/>
  <c r="C101" i="4"/>
  <c r="F176" i="6" s="1"/>
  <c r="B101" i="4"/>
  <c r="E176" i="6" s="1"/>
  <c r="E97" i="4"/>
  <c r="D97" i="4"/>
  <c r="C97" i="4"/>
  <c r="B97" i="4"/>
  <c r="E94" i="4"/>
  <c r="H173" i="6" s="1"/>
  <c r="D94" i="4"/>
  <c r="G173" i="6" s="1"/>
  <c r="C94" i="4"/>
  <c r="F173" i="6" s="1"/>
  <c r="B94" i="4"/>
  <c r="E173" i="6" s="1"/>
  <c r="E90" i="4"/>
  <c r="D90" i="4"/>
  <c r="C90" i="4"/>
  <c r="B90" i="4"/>
  <c r="E87" i="4"/>
  <c r="H170" i="6" s="1"/>
  <c r="D87" i="4"/>
  <c r="G170" i="6" s="1"/>
  <c r="C87" i="4"/>
  <c r="F170" i="6" s="1"/>
  <c r="B87" i="4"/>
  <c r="E170" i="6" s="1"/>
  <c r="E83" i="4"/>
  <c r="D83" i="4"/>
  <c r="C83" i="4"/>
  <c r="B83" i="4"/>
  <c r="E80" i="4"/>
  <c r="H167" i="6" s="1"/>
  <c r="D80" i="4"/>
  <c r="G167" i="6" s="1"/>
  <c r="C80" i="4"/>
  <c r="F167" i="6" s="1"/>
  <c r="B80" i="4"/>
  <c r="E167" i="6" s="1"/>
  <c r="E76" i="4"/>
  <c r="D76" i="4"/>
  <c r="C76" i="4"/>
  <c r="B76" i="4"/>
  <c r="E73" i="4"/>
  <c r="H164" i="6" s="1"/>
  <c r="D73" i="4"/>
  <c r="G164" i="6" s="1"/>
  <c r="C73" i="4"/>
  <c r="F164" i="6" s="1"/>
  <c r="B73" i="4"/>
  <c r="E164" i="6" s="1"/>
  <c r="E69" i="4"/>
  <c r="D69" i="4"/>
  <c r="C69" i="4"/>
  <c r="B69" i="4"/>
  <c r="E66" i="4"/>
  <c r="H161" i="6" s="1"/>
  <c r="D66" i="4"/>
  <c r="G161" i="6" s="1"/>
  <c r="C66" i="4"/>
  <c r="F161" i="6" s="1"/>
  <c r="B66" i="4"/>
  <c r="E161" i="6" s="1"/>
  <c r="E62" i="4"/>
  <c r="D62" i="4"/>
  <c r="C62" i="4"/>
  <c r="B62" i="4"/>
  <c r="E59" i="4"/>
  <c r="H158" i="6" s="1"/>
  <c r="D59" i="4"/>
  <c r="G158" i="6" s="1"/>
  <c r="C59" i="4"/>
  <c r="F158" i="6" s="1"/>
  <c r="B59" i="4"/>
  <c r="E158" i="6" s="1"/>
  <c r="E55" i="4"/>
  <c r="D55" i="4"/>
  <c r="C55" i="4"/>
  <c r="B55" i="4"/>
  <c r="E52" i="4"/>
  <c r="H155" i="6" s="1"/>
  <c r="D52" i="4"/>
  <c r="G155" i="6" s="1"/>
  <c r="C52" i="4"/>
  <c r="F155" i="6" s="1"/>
  <c r="B52" i="4"/>
  <c r="E155" i="6" s="1"/>
  <c r="E48" i="4"/>
  <c r="D48" i="4"/>
  <c r="C48" i="4"/>
  <c r="B48" i="4"/>
  <c r="E45" i="4"/>
  <c r="H152" i="6" s="1"/>
  <c r="D45" i="4"/>
  <c r="G152" i="6" s="1"/>
  <c r="C45" i="4"/>
  <c r="F152" i="6" s="1"/>
  <c r="B45" i="4"/>
  <c r="E152" i="6" s="1"/>
  <c r="E41" i="4"/>
  <c r="D41" i="4"/>
  <c r="C41" i="4"/>
  <c r="B41" i="4"/>
  <c r="E38" i="4"/>
  <c r="H149" i="6" s="1"/>
  <c r="D38" i="4"/>
  <c r="G149" i="6" s="1"/>
  <c r="C38" i="4"/>
  <c r="F149" i="6" s="1"/>
  <c r="B38" i="4"/>
  <c r="E149" i="6" s="1"/>
  <c r="E34" i="4"/>
  <c r="D34" i="4"/>
  <c r="C34" i="4"/>
  <c r="B34" i="4"/>
  <c r="E31" i="4"/>
  <c r="H146" i="6" s="1"/>
  <c r="D31" i="4"/>
  <c r="G146" i="6" s="1"/>
  <c r="C31" i="4"/>
  <c r="F146" i="6" s="1"/>
  <c r="B31" i="4"/>
  <c r="E146" i="6" s="1"/>
  <c r="E27" i="4"/>
  <c r="D27" i="4"/>
  <c r="C27" i="4"/>
  <c r="B27" i="4"/>
  <c r="E24" i="4"/>
  <c r="H143" i="6" s="1"/>
  <c r="D24" i="4"/>
  <c r="G143" i="6" s="1"/>
  <c r="C24" i="4"/>
  <c r="F143" i="6" s="1"/>
  <c r="B24" i="4"/>
  <c r="E143" i="6" s="1"/>
  <c r="E20" i="4"/>
  <c r="D20" i="4"/>
  <c r="C20" i="4"/>
  <c r="B20" i="4"/>
  <c r="E17" i="4"/>
  <c r="H140" i="6" s="1"/>
  <c r="D17" i="4"/>
  <c r="G140" i="6" s="1"/>
  <c r="C17" i="4"/>
  <c r="F140" i="6" s="1"/>
  <c r="B17" i="4"/>
  <c r="E140" i="6" s="1"/>
  <c r="E13" i="4"/>
  <c r="D13" i="4"/>
  <c r="C13" i="4"/>
  <c r="B13" i="4"/>
  <c r="H12" i="4"/>
  <c r="H19" i="4" s="1"/>
  <c r="H11" i="4"/>
  <c r="H18" i="4" s="1"/>
  <c r="H10" i="4"/>
  <c r="D11" i="4" s="1"/>
  <c r="G138" i="6" s="1"/>
  <c r="E10" i="4"/>
  <c r="H137" i="6" s="1"/>
  <c r="D10" i="4"/>
  <c r="G137" i="6" s="1"/>
  <c r="C10" i="4"/>
  <c r="F137" i="6" s="1"/>
  <c r="B10" i="4"/>
  <c r="E137" i="6" s="1"/>
  <c r="H9" i="4"/>
  <c r="H16" i="4" s="1"/>
  <c r="E6" i="4"/>
  <c r="D6" i="4"/>
  <c r="C6" i="4"/>
  <c r="B6" i="4"/>
  <c r="E4" i="4"/>
  <c r="H135" i="6" s="1"/>
  <c r="D4" i="4"/>
  <c r="G135" i="6" s="1"/>
  <c r="C4" i="4"/>
  <c r="F135" i="6" s="1"/>
  <c r="B4" i="4"/>
  <c r="E135" i="6" s="1"/>
  <c r="E3" i="4"/>
  <c r="H134" i="6" s="1"/>
  <c r="D3" i="4"/>
  <c r="G134" i="6" s="1"/>
  <c r="C3" i="4"/>
  <c r="F134" i="6" s="1"/>
  <c r="B3" i="4"/>
  <c r="E134" i="6" s="1"/>
  <c r="I133" i="3"/>
  <c r="I132" i="3"/>
  <c r="I131" i="3"/>
  <c r="I130" i="3"/>
  <c r="J129" i="3"/>
  <c r="I128" i="3"/>
  <c r="I127" i="3"/>
  <c r="I126" i="3"/>
  <c r="I125" i="3"/>
  <c r="J124" i="3"/>
  <c r="I123" i="3"/>
  <c r="C123" i="3"/>
  <c r="G123" i="3" s="1"/>
  <c r="I122" i="3"/>
  <c r="I121" i="3"/>
  <c r="D121" i="3"/>
  <c r="G127" i="3" s="1"/>
  <c r="C121" i="3"/>
  <c r="G122" i="3" s="1"/>
  <c r="B121" i="3"/>
  <c r="G118" i="3" s="1"/>
  <c r="I120" i="3"/>
  <c r="J119" i="3"/>
  <c r="E119" i="3"/>
  <c r="G130" i="3" s="1"/>
  <c r="D119" i="3"/>
  <c r="G126" i="3" s="1"/>
  <c r="C119" i="3"/>
  <c r="G121" i="3" s="1"/>
  <c r="B119" i="3"/>
  <c r="G117" i="3" s="1"/>
  <c r="I118" i="3"/>
  <c r="I117" i="3"/>
  <c r="E117" i="3"/>
  <c r="G129" i="3" s="1"/>
  <c r="D117" i="3"/>
  <c r="G125" i="3" s="1"/>
  <c r="C117" i="3"/>
  <c r="G120" i="3" s="1"/>
  <c r="B117" i="3"/>
  <c r="G116" i="3" s="1"/>
  <c r="I116" i="3"/>
  <c r="I115" i="3"/>
  <c r="E115" i="3"/>
  <c r="G128" i="3" s="1"/>
  <c r="D115" i="3"/>
  <c r="G124" i="3" s="1"/>
  <c r="C115" i="3"/>
  <c r="G119" i="3" s="1"/>
  <c r="B115" i="3"/>
  <c r="G115" i="3" s="1"/>
  <c r="J114" i="3"/>
  <c r="E111" i="3"/>
  <c r="D111" i="3"/>
  <c r="C111" i="3"/>
  <c r="B111" i="3"/>
  <c r="E108" i="3"/>
  <c r="D179" i="6" s="1"/>
  <c r="D108" i="3"/>
  <c r="C179" i="6" s="1"/>
  <c r="C108" i="3"/>
  <c r="B179" i="6" s="1"/>
  <c r="B108" i="3"/>
  <c r="A179" i="6" s="1"/>
  <c r="E104" i="3"/>
  <c r="D104" i="3"/>
  <c r="C104" i="3"/>
  <c r="B104" i="3"/>
  <c r="E101" i="3"/>
  <c r="D176" i="6" s="1"/>
  <c r="D101" i="3"/>
  <c r="C176" i="6" s="1"/>
  <c r="C101" i="3"/>
  <c r="B176" i="6" s="1"/>
  <c r="B101" i="3"/>
  <c r="A176" i="6" s="1"/>
  <c r="E97" i="3"/>
  <c r="D97" i="3"/>
  <c r="C97" i="3"/>
  <c r="B97" i="3"/>
  <c r="E94" i="3"/>
  <c r="D173" i="6" s="1"/>
  <c r="D94" i="3"/>
  <c r="C173" i="6" s="1"/>
  <c r="C94" i="3"/>
  <c r="B173" i="6" s="1"/>
  <c r="B94" i="3"/>
  <c r="A173" i="6" s="1"/>
  <c r="E90" i="3"/>
  <c r="D90" i="3"/>
  <c r="C90" i="3"/>
  <c r="B90" i="3"/>
  <c r="E87" i="3"/>
  <c r="D170" i="6" s="1"/>
  <c r="D87" i="3"/>
  <c r="C170" i="6" s="1"/>
  <c r="C87" i="3"/>
  <c r="B170" i="6" s="1"/>
  <c r="B87" i="3"/>
  <c r="A170" i="6" s="1"/>
  <c r="E83" i="3"/>
  <c r="D83" i="3"/>
  <c r="C83" i="3"/>
  <c r="B83" i="3"/>
  <c r="E80" i="3"/>
  <c r="D167" i="6" s="1"/>
  <c r="D80" i="3"/>
  <c r="C167" i="6" s="1"/>
  <c r="C80" i="3"/>
  <c r="B167" i="6" s="1"/>
  <c r="B80" i="3"/>
  <c r="A167" i="6" s="1"/>
  <c r="E76" i="3"/>
  <c r="D76" i="3"/>
  <c r="C76" i="3"/>
  <c r="B76" i="3"/>
  <c r="E73" i="3"/>
  <c r="D164" i="6" s="1"/>
  <c r="D73" i="3"/>
  <c r="C164" i="6" s="1"/>
  <c r="C73" i="3"/>
  <c r="B164" i="6" s="1"/>
  <c r="B73" i="3"/>
  <c r="A164" i="6" s="1"/>
  <c r="E69" i="3"/>
  <c r="D69" i="3"/>
  <c r="C69" i="3"/>
  <c r="B69" i="3"/>
  <c r="E66" i="3"/>
  <c r="D161" i="6" s="1"/>
  <c r="D66" i="3"/>
  <c r="C161" i="6" s="1"/>
  <c r="C66" i="3"/>
  <c r="B161" i="6" s="1"/>
  <c r="B66" i="3"/>
  <c r="A161" i="6" s="1"/>
  <c r="E62" i="3"/>
  <c r="D62" i="3"/>
  <c r="C62" i="3"/>
  <c r="B62" i="3"/>
  <c r="E59" i="3"/>
  <c r="D158" i="6" s="1"/>
  <c r="D59" i="3"/>
  <c r="C158" i="6" s="1"/>
  <c r="C59" i="3"/>
  <c r="B158" i="6" s="1"/>
  <c r="B59" i="3"/>
  <c r="A158" i="6" s="1"/>
  <c r="E55" i="3"/>
  <c r="D55" i="3"/>
  <c r="C55" i="3"/>
  <c r="B55" i="3"/>
  <c r="E52" i="3"/>
  <c r="D155" i="6" s="1"/>
  <c r="D52" i="3"/>
  <c r="C155" i="6" s="1"/>
  <c r="C52" i="3"/>
  <c r="B155" i="6" s="1"/>
  <c r="B52" i="3"/>
  <c r="A155" i="6" s="1"/>
  <c r="E48" i="3"/>
  <c r="D48" i="3"/>
  <c r="C48" i="3"/>
  <c r="B48" i="3"/>
  <c r="E45" i="3"/>
  <c r="D152" i="6" s="1"/>
  <c r="D45" i="3"/>
  <c r="C152" i="6" s="1"/>
  <c r="C45" i="3"/>
  <c r="B152" i="6" s="1"/>
  <c r="B45" i="3"/>
  <c r="A152" i="6" s="1"/>
  <c r="E41" i="3"/>
  <c r="D41" i="3"/>
  <c r="C41" i="3"/>
  <c r="B41" i="3"/>
  <c r="E38" i="3"/>
  <c r="D149" i="6" s="1"/>
  <c r="D38" i="3"/>
  <c r="C149" i="6" s="1"/>
  <c r="C38" i="3"/>
  <c r="B149" i="6" s="1"/>
  <c r="B38" i="3"/>
  <c r="A149" i="6" s="1"/>
  <c r="E34" i="3"/>
  <c r="D34" i="3"/>
  <c r="C34" i="3"/>
  <c r="B34" i="3"/>
  <c r="E31" i="3"/>
  <c r="D146" i="6" s="1"/>
  <c r="D31" i="3"/>
  <c r="C146" i="6" s="1"/>
  <c r="C31" i="3"/>
  <c r="B146" i="6" s="1"/>
  <c r="B31" i="3"/>
  <c r="A146" i="6" s="1"/>
  <c r="E27" i="3"/>
  <c r="D27" i="3"/>
  <c r="C27" i="3"/>
  <c r="B27" i="3"/>
  <c r="E24" i="3"/>
  <c r="D143" i="6" s="1"/>
  <c r="D24" i="3"/>
  <c r="C143" i="6" s="1"/>
  <c r="C24" i="3"/>
  <c r="B143" i="6" s="1"/>
  <c r="B24" i="3"/>
  <c r="A143" i="6" s="1"/>
  <c r="E20" i="3"/>
  <c r="D20" i="3"/>
  <c r="C20" i="3"/>
  <c r="B20" i="3"/>
  <c r="E17" i="3"/>
  <c r="D140" i="6" s="1"/>
  <c r="D17" i="3"/>
  <c r="C140" i="6" s="1"/>
  <c r="C17" i="3"/>
  <c r="B140" i="6" s="1"/>
  <c r="B17" i="3"/>
  <c r="A140" i="6" s="1"/>
  <c r="E13" i="3"/>
  <c r="D13" i="3"/>
  <c r="C13" i="3"/>
  <c r="B13" i="3"/>
  <c r="H12" i="3"/>
  <c r="H19" i="3" s="1"/>
  <c r="H11" i="3"/>
  <c r="H18" i="3" s="1"/>
  <c r="D11" i="3"/>
  <c r="C138" i="6" s="1"/>
  <c r="C11" i="3"/>
  <c r="B138" i="6" s="1"/>
  <c r="H10" i="3"/>
  <c r="H17" i="3" s="1"/>
  <c r="E10" i="3"/>
  <c r="D137" i="6" s="1"/>
  <c r="D10" i="3"/>
  <c r="C137" i="6" s="1"/>
  <c r="C10" i="3"/>
  <c r="B137" i="6" s="1"/>
  <c r="B10" i="3"/>
  <c r="A137" i="6" s="1"/>
  <c r="H9" i="3"/>
  <c r="H16" i="3" s="1"/>
  <c r="E6" i="3"/>
  <c r="D6" i="3"/>
  <c r="C6" i="3"/>
  <c r="B6" i="3"/>
  <c r="E4" i="3"/>
  <c r="D135" i="6" s="1"/>
  <c r="D4" i="3"/>
  <c r="C135" i="6" s="1"/>
  <c r="C4" i="3"/>
  <c r="B135" i="6" s="1"/>
  <c r="B4" i="3"/>
  <c r="A135" i="6" s="1"/>
  <c r="E3" i="3"/>
  <c r="D134" i="6" s="1"/>
  <c r="D3" i="3"/>
  <c r="C134" i="6" s="1"/>
  <c r="C3" i="3"/>
  <c r="B134" i="6" s="1"/>
  <c r="B3" i="3"/>
  <c r="A134" i="6" s="1"/>
  <c r="G131" i="3" l="1"/>
  <c r="C11" i="4"/>
  <c r="F138" i="6" s="1"/>
  <c r="B11" i="3"/>
  <c r="A138" i="6" s="1"/>
  <c r="E11" i="4"/>
  <c r="H138" i="6" s="1"/>
  <c r="G121" i="5"/>
  <c r="C134" i="5"/>
  <c r="G124" i="5"/>
  <c r="E134" i="5"/>
  <c r="G130" i="5"/>
  <c r="B134" i="5"/>
  <c r="E18" i="5"/>
  <c r="L141" i="6" s="1"/>
  <c r="H24" i="5"/>
  <c r="H23" i="5"/>
  <c r="D18" i="5"/>
  <c r="K141" i="6" s="1"/>
  <c r="H25" i="5"/>
  <c r="B18" i="5"/>
  <c r="I141" i="6" s="1"/>
  <c r="H26" i="5"/>
  <c r="C18" i="5"/>
  <c r="J141" i="6" s="1"/>
  <c r="D11" i="5"/>
  <c r="K138" i="6" s="1"/>
  <c r="E11" i="5"/>
  <c r="L138" i="6" s="1"/>
  <c r="H23" i="4"/>
  <c r="D18" i="4"/>
  <c r="G141" i="6" s="1"/>
  <c r="H26" i="4"/>
  <c r="C18" i="4"/>
  <c r="F141" i="6" s="1"/>
  <c r="H25" i="4"/>
  <c r="B18" i="4"/>
  <c r="E141" i="6" s="1"/>
  <c r="H17" i="4"/>
  <c r="B11" i="4"/>
  <c r="E138" i="6" s="1"/>
  <c r="G118" i="4"/>
  <c r="G131" i="4" s="1"/>
  <c r="H26" i="3"/>
  <c r="C18" i="3"/>
  <c r="B141" i="6" s="1"/>
  <c r="E18" i="3"/>
  <c r="D141" i="6" s="1"/>
  <c r="H24" i="3"/>
  <c r="H23" i="3"/>
  <c r="D18" i="3"/>
  <c r="C141" i="6" s="1"/>
  <c r="H25" i="3"/>
  <c r="B18" i="3"/>
  <c r="A141" i="6" s="1"/>
  <c r="E11" i="3"/>
  <c r="D138" i="6" s="1"/>
  <c r="H33" i="5" l="1"/>
  <c r="D25" i="5"/>
  <c r="K144" i="6" s="1"/>
  <c r="H32" i="5"/>
  <c r="C25" i="5"/>
  <c r="J144" i="6" s="1"/>
  <c r="E25" i="5"/>
  <c r="L144" i="6" s="1"/>
  <c r="H30" i="5"/>
  <c r="H31" i="5"/>
  <c r="B25" i="5"/>
  <c r="I144" i="6" s="1"/>
  <c r="E18" i="4"/>
  <c r="H141" i="6" s="1"/>
  <c r="H24" i="4"/>
  <c r="H32" i="4"/>
  <c r="C25" i="4"/>
  <c r="F144" i="6" s="1"/>
  <c r="H33" i="4"/>
  <c r="D25" i="4"/>
  <c r="G144" i="6" s="1"/>
  <c r="E25" i="4"/>
  <c r="H144" i="6" s="1"/>
  <c r="H30" i="4"/>
  <c r="H33" i="3"/>
  <c r="D25" i="3"/>
  <c r="C144" i="6" s="1"/>
  <c r="H32" i="3"/>
  <c r="C25" i="3"/>
  <c r="B144" i="6" s="1"/>
  <c r="E25" i="3"/>
  <c r="D144" i="6" s="1"/>
  <c r="H30" i="3"/>
  <c r="B25" i="3"/>
  <c r="A144" i="6" s="1"/>
  <c r="H31" i="3"/>
  <c r="H38" i="5" l="1"/>
  <c r="C32" i="5"/>
  <c r="J147" i="6" s="1"/>
  <c r="H37" i="5"/>
  <c r="B32" i="5"/>
  <c r="I147" i="6" s="1"/>
  <c r="H39" i="5"/>
  <c r="D32" i="5"/>
  <c r="K147" i="6" s="1"/>
  <c r="H40" i="5"/>
  <c r="E32" i="5"/>
  <c r="L147" i="6" s="1"/>
  <c r="H37" i="4"/>
  <c r="B32" i="4"/>
  <c r="E147" i="6" s="1"/>
  <c r="H39" i="4"/>
  <c r="D32" i="4"/>
  <c r="G147" i="6" s="1"/>
  <c r="H40" i="4"/>
  <c r="E32" i="4"/>
  <c r="H147" i="6" s="1"/>
  <c r="B25" i="4"/>
  <c r="E144" i="6" s="1"/>
  <c r="H31" i="4"/>
  <c r="C32" i="3"/>
  <c r="B147" i="6" s="1"/>
  <c r="H38" i="3"/>
  <c r="H40" i="3"/>
  <c r="E32" i="3"/>
  <c r="D147" i="6" s="1"/>
  <c r="B32" i="3"/>
  <c r="A147" i="6" s="1"/>
  <c r="H37" i="3"/>
  <c r="D32" i="3"/>
  <c r="C147" i="6" s="1"/>
  <c r="H39" i="3"/>
  <c r="C39" i="5" l="1"/>
  <c r="J150" i="6" s="1"/>
  <c r="H44" i="5"/>
  <c r="H47" i="5"/>
  <c r="B39" i="5"/>
  <c r="I150" i="6" s="1"/>
  <c r="H46" i="5"/>
  <c r="E39" i="5"/>
  <c r="L150" i="6" s="1"/>
  <c r="H45" i="5"/>
  <c r="D39" i="5"/>
  <c r="K150" i="6" s="1"/>
  <c r="C32" i="4"/>
  <c r="F147" i="6" s="1"/>
  <c r="H38" i="4"/>
  <c r="E39" i="4"/>
  <c r="H150" i="6" s="1"/>
  <c r="H46" i="4"/>
  <c r="H44" i="4"/>
  <c r="C39" i="4"/>
  <c r="F150" i="6" s="1"/>
  <c r="H47" i="4"/>
  <c r="B39" i="4"/>
  <c r="E150" i="6" s="1"/>
  <c r="H44" i="3"/>
  <c r="C39" i="3"/>
  <c r="B150" i="6" s="1"/>
  <c r="E39" i="3"/>
  <c r="D150" i="6" s="1"/>
  <c r="H46" i="3"/>
  <c r="H47" i="3"/>
  <c r="B39" i="3"/>
  <c r="A150" i="6" s="1"/>
  <c r="D39" i="3"/>
  <c r="C150" i="6" s="1"/>
  <c r="H45" i="3"/>
  <c r="H54" i="5" l="1"/>
  <c r="C46" i="5"/>
  <c r="J153" i="6" s="1"/>
  <c r="H53" i="5"/>
  <c r="B46" i="5"/>
  <c r="I153" i="6" s="1"/>
  <c r="H51" i="5"/>
  <c r="D46" i="5"/>
  <c r="K153" i="6" s="1"/>
  <c r="E46" i="5"/>
  <c r="L153" i="6" s="1"/>
  <c r="H52" i="5"/>
  <c r="H51" i="4"/>
  <c r="D46" i="4"/>
  <c r="G153" i="6" s="1"/>
  <c r="H53" i="4"/>
  <c r="B46" i="4"/>
  <c r="E153" i="6" s="1"/>
  <c r="H54" i="4"/>
  <c r="C46" i="4"/>
  <c r="F153" i="6" s="1"/>
  <c r="D39" i="4"/>
  <c r="G150" i="6" s="1"/>
  <c r="H45" i="4"/>
  <c r="E46" i="3"/>
  <c r="D153" i="6" s="1"/>
  <c r="H52" i="3"/>
  <c r="H53" i="3"/>
  <c r="B46" i="3"/>
  <c r="A153" i="6" s="1"/>
  <c r="H51" i="3"/>
  <c r="D46" i="3"/>
  <c r="C153" i="6" s="1"/>
  <c r="H54" i="3"/>
  <c r="C46" i="3"/>
  <c r="B153" i="6" s="1"/>
  <c r="B53" i="5" l="1"/>
  <c r="I156" i="6" s="1"/>
  <c r="H59" i="5"/>
  <c r="H60" i="5"/>
  <c r="C53" i="5"/>
  <c r="J156" i="6" s="1"/>
  <c r="E53" i="5"/>
  <c r="L156" i="6" s="1"/>
  <c r="H58" i="5"/>
  <c r="H61" i="5"/>
  <c r="D53" i="5"/>
  <c r="K156" i="6" s="1"/>
  <c r="E53" i="4"/>
  <c r="H156" i="6" s="1"/>
  <c r="H58" i="4"/>
  <c r="E46" i="4"/>
  <c r="H153" i="6" s="1"/>
  <c r="H52" i="4"/>
  <c r="C53" i="4"/>
  <c r="F156" i="6" s="1"/>
  <c r="H60" i="4"/>
  <c r="H61" i="4"/>
  <c r="D53" i="4"/>
  <c r="G156" i="6" s="1"/>
  <c r="B53" i="3"/>
  <c r="A156" i="6" s="1"/>
  <c r="H59" i="3"/>
  <c r="H61" i="3"/>
  <c r="D53" i="3"/>
  <c r="C156" i="6" s="1"/>
  <c r="E53" i="3"/>
  <c r="D156" i="6" s="1"/>
  <c r="H58" i="3"/>
  <c r="H60" i="3"/>
  <c r="C53" i="3"/>
  <c r="B156" i="6" s="1"/>
  <c r="H65" i="5" l="1"/>
  <c r="B60" i="5"/>
  <c r="I159" i="6" s="1"/>
  <c r="H68" i="5"/>
  <c r="E60" i="5"/>
  <c r="L159" i="6" s="1"/>
  <c r="H67" i="5"/>
  <c r="D60" i="5"/>
  <c r="K159" i="6" s="1"/>
  <c r="H66" i="5"/>
  <c r="C60" i="5"/>
  <c r="J159" i="6" s="1"/>
  <c r="H68" i="4"/>
  <c r="E60" i="4"/>
  <c r="H159" i="6" s="1"/>
  <c r="H67" i="4"/>
  <c r="D60" i="4"/>
  <c r="G159" i="6" s="1"/>
  <c r="B53" i="4"/>
  <c r="E156" i="6" s="1"/>
  <c r="H59" i="4"/>
  <c r="H65" i="4"/>
  <c r="B60" i="4"/>
  <c r="E159" i="6" s="1"/>
  <c r="H66" i="3"/>
  <c r="C60" i="3"/>
  <c r="B159" i="6" s="1"/>
  <c r="H67" i="3"/>
  <c r="D60" i="3"/>
  <c r="C159" i="6" s="1"/>
  <c r="H65" i="3"/>
  <c r="B60" i="3"/>
  <c r="A159" i="6" s="1"/>
  <c r="H68" i="3"/>
  <c r="E60" i="3"/>
  <c r="D159" i="6" s="1"/>
  <c r="H73" i="5" l="1"/>
  <c r="D67" i="5"/>
  <c r="K162" i="6" s="1"/>
  <c r="H75" i="5"/>
  <c r="B67" i="5"/>
  <c r="I162" i="6" s="1"/>
  <c r="H74" i="5"/>
  <c r="E67" i="5"/>
  <c r="L162" i="6" s="1"/>
  <c r="C67" i="5"/>
  <c r="J162" i="6" s="1"/>
  <c r="H72" i="5"/>
  <c r="C60" i="4"/>
  <c r="F159" i="6" s="1"/>
  <c r="H66" i="4"/>
  <c r="H74" i="4"/>
  <c r="E67" i="4"/>
  <c r="H162" i="6" s="1"/>
  <c r="H75" i="4"/>
  <c r="B67" i="4"/>
  <c r="E162" i="6" s="1"/>
  <c r="H72" i="4"/>
  <c r="C67" i="4"/>
  <c r="F162" i="6" s="1"/>
  <c r="D67" i="3"/>
  <c r="C162" i="6" s="1"/>
  <c r="H73" i="3"/>
  <c r="H75" i="3"/>
  <c r="B67" i="3"/>
  <c r="A162" i="6" s="1"/>
  <c r="H72" i="3"/>
  <c r="C67" i="3"/>
  <c r="B162" i="6" s="1"/>
  <c r="H74" i="3"/>
  <c r="E67" i="3"/>
  <c r="D162" i="6" s="1"/>
  <c r="H82" i="5" l="1"/>
  <c r="C74" i="5"/>
  <c r="J165" i="6" s="1"/>
  <c r="H79" i="5"/>
  <c r="D74" i="5"/>
  <c r="K165" i="6" s="1"/>
  <c r="H81" i="5"/>
  <c r="B74" i="5"/>
  <c r="I165" i="6" s="1"/>
  <c r="E74" i="5"/>
  <c r="L165" i="6" s="1"/>
  <c r="H80" i="5"/>
  <c r="H79" i="4"/>
  <c r="D74" i="4"/>
  <c r="G165" i="6" s="1"/>
  <c r="H81" i="4"/>
  <c r="B74" i="4"/>
  <c r="E165" i="6" s="1"/>
  <c r="H82" i="4"/>
  <c r="C74" i="4"/>
  <c r="F165" i="6" s="1"/>
  <c r="D67" i="4"/>
  <c r="G162" i="6" s="1"/>
  <c r="H73" i="4"/>
  <c r="H81" i="3"/>
  <c r="B74" i="3"/>
  <c r="A165" i="6" s="1"/>
  <c r="E74" i="3"/>
  <c r="D165" i="6" s="1"/>
  <c r="H80" i="3"/>
  <c r="H79" i="3"/>
  <c r="D74" i="3"/>
  <c r="C165" i="6" s="1"/>
  <c r="H82" i="3"/>
  <c r="C74" i="3"/>
  <c r="B165" i="6" s="1"/>
  <c r="H88" i="5" l="1"/>
  <c r="C81" i="5"/>
  <c r="J168" i="6" s="1"/>
  <c r="E81" i="5"/>
  <c r="L168" i="6" s="1"/>
  <c r="H86" i="5"/>
  <c r="H87" i="5"/>
  <c r="B81" i="5"/>
  <c r="I168" i="6" s="1"/>
  <c r="H89" i="5"/>
  <c r="D81" i="5"/>
  <c r="K168" i="6" s="1"/>
  <c r="H88" i="4"/>
  <c r="C81" i="4"/>
  <c r="F168" i="6" s="1"/>
  <c r="E74" i="4"/>
  <c r="H165" i="6" s="1"/>
  <c r="H80" i="4"/>
  <c r="H89" i="4"/>
  <c r="D81" i="4"/>
  <c r="G168" i="6" s="1"/>
  <c r="E81" i="4"/>
  <c r="H168" i="6" s="1"/>
  <c r="H86" i="4"/>
  <c r="H89" i="3"/>
  <c r="D81" i="3"/>
  <c r="C168" i="6" s="1"/>
  <c r="E81" i="3"/>
  <c r="D168" i="6" s="1"/>
  <c r="H86" i="3"/>
  <c r="B81" i="3"/>
  <c r="A168" i="6" s="1"/>
  <c r="H87" i="3"/>
  <c r="H88" i="3"/>
  <c r="C81" i="3"/>
  <c r="B168" i="6" s="1"/>
  <c r="C88" i="5" l="1"/>
  <c r="J171" i="6" s="1"/>
  <c r="H94" i="5"/>
  <c r="H96" i="5"/>
  <c r="E88" i="5"/>
  <c r="L171" i="6" s="1"/>
  <c r="H93" i="5"/>
  <c r="B88" i="5"/>
  <c r="I171" i="6" s="1"/>
  <c r="H95" i="5"/>
  <c r="D88" i="5"/>
  <c r="K171" i="6" s="1"/>
  <c r="B81" i="4"/>
  <c r="E168" i="6" s="1"/>
  <c r="H87" i="4"/>
  <c r="H93" i="4"/>
  <c r="B88" i="4"/>
  <c r="E171" i="6" s="1"/>
  <c r="H96" i="4"/>
  <c r="E88" i="4"/>
  <c r="H171" i="6" s="1"/>
  <c r="H95" i="4"/>
  <c r="D88" i="4"/>
  <c r="G171" i="6" s="1"/>
  <c r="C88" i="3"/>
  <c r="B171" i="6" s="1"/>
  <c r="H94" i="3"/>
  <c r="B88" i="3"/>
  <c r="A171" i="6" s="1"/>
  <c r="H93" i="3"/>
  <c r="H95" i="3"/>
  <c r="D88" i="3"/>
  <c r="C171" i="6" s="1"/>
  <c r="H96" i="3"/>
  <c r="E88" i="3"/>
  <c r="D171" i="6" s="1"/>
  <c r="H100" i="5" l="1"/>
  <c r="C95" i="5"/>
  <c r="J174" i="6" s="1"/>
  <c r="H103" i="5"/>
  <c r="B95" i="5"/>
  <c r="I174" i="6" s="1"/>
  <c r="H102" i="5"/>
  <c r="E95" i="5"/>
  <c r="L174" i="6" s="1"/>
  <c r="H101" i="5"/>
  <c r="D95" i="5"/>
  <c r="K174" i="6" s="1"/>
  <c r="E95" i="4"/>
  <c r="H174" i="6" s="1"/>
  <c r="H102" i="4"/>
  <c r="H100" i="4"/>
  <c r="C95" i="4"/>
  <c r="F174" i="6" s="1"/>
  <c r="C88" i="4"/>
  <c r="F171" i="6" s="1"/>
  <c r="H94" i="4"/>
  <c r="H103" i="4"/>
  <c r="B95" i="4"/>
  <c r="E174" i="6" s="1"/>
  <c r="H102" i="3"/>
  <c r="E95" i="3"/>
  <c r="D174" i="6" s="1"/>
  <c r="H103" i="3"/>
  <c r="B95" i="3"/>
  <c r="A174" i="6" s="1"/>
  <c r="H100" i="3"/>
  <c r="C95" i="3"/>
  <c r="B174" i="6" s="1"/>
  <c r="D95" i="3"/>
  <c r="C174" i="6" s="1"/>
  <c r="H101" i="3"/>
  <c r="E102" i="5" l="1"/>
  <c r="L177" i="6" s="1"/>
  <c r="H108" i="5"/>
  <c r="B109" i="5" s="1"/>
  <c r="I180" i="6" s="1"/>
  <c r="H109" i="5"/>
  <c r="C109" i="5" s="1"/>
  <c r="J180" i="6" s="1"/>
  <c r="B102" i="5"/>
  <c r="I177" i="6" s="1"/>
  <c r="H110" i="5"/>
  <c r="D109" i="5" s="1"/>
  <c r="K180" i="6" s="1"/>
  <c r="C102" i="5"/>
  <c r="J177" i="6" s="1"/>
  <c r="H107" i="5"/>
  <c r="E109" i="5" s="1"/>
  <c r="L180" i="6" s="1"/>
  <c r="D102" i="5"/>
  <c r="K177" i="6" s="1"/>
  <c r="D95" i="4"/>
  <c r="G174" i="6" s="1"/>
  <c r="H101" i="4"/>
  <c r="H107" i="4"/>
  <c r="E109" i="4" s="1"/>
  <c r="H180" i="6" s="1"/>
  <c r="D102" i="4"/>
  <c r="G177" i="6" s="1"/>
  <c r="H110" i="4"/>
  <c r="D109" i="4" s="1"/>
  <c r="G180" i="6" s="1"/>
  <c r="C102" i="4"/>
  <c r="F177" i="6" s="1"/>
  <c r="H109" i="4"/>
  <c r="C109" i="4" s="1"/>
  <c r="F180" i="6" s="1"/>
  <c r="B102" i="4"/>
  <c r="E177" i="6" s="1"/>
  <c r="E102" i="3"/>
  <c r="D177" i="6" s="1"/>
  <c r="H108" i="3"/>
  <c r="B109" i="3" s="1"/>
  <c r="A180" i="6" s="1"/>
  <c r="H107" i="3"/>
  <c r="E109" i="3" s="1"/>
  <c r="D180" i="6" s="1"/>
  <c r="D102" i="3"/>
  <c r="C177" i="6" s="1"/>
  <c r="H110" i="3"/>
  <c r="D109" i="3" s="1"/>
  <c r="C180" i="6" s="1"/>
  <c r="C102" i="3"/>
  <c r="B177" i="6" s="1"/>
  <c r="H109" i="3"/>
  <c r="C109" i="3" s="1"/>
  <c r="B180" i="6" s="1"/>
  <c r="B102" i="3"/>
  <c r="A177" i="6" s="1"/>
  <c r="E102" i="4" l="1"/>
  <c r="H177" i="6" s="1"/>
  <c r="H108" i="4"/>
  <c r="B109" i="4" s="1"/>
  <c r="E180" i="6" s="1"/>
  <c r="F24" i="2" l="1"/>
  <c r="F23" i="2"/>
  <c r="F22" i="2"/>
  <c r="F21" i="2"/>
  <c r="F25" i="2" s="1"/>
  <c r="F18" i="2"/>
  <c r="F17" i="2"/>
  <c r="F16" i="2"/>
  <c r="F19" i="2" s="1"/>
  <c r="F15" i="2"/>
  <c r="F12" i="2"/>
  <c r="F11" i="2"/>
  <c r="F10" i="2"/>
  <c r="F9" i="2"/>
  <c r="F13" i="2" s="1"/>
  <c r="F6" i="2"/>
  <c r="F5" i="2"/>
  <c r="F4" i="2"/>
  <c r="F3" i="2"/>
  <c r="F7" i="2" l="1"/>
  <c r="H22" i="1"/>
  <c r="H17" i="1"/>
  <c r="H7" i="1"/>
  <c r="H24" i="1"/>
  <c r="H18" i="1"/>
  <c r="H6" i="1"/>
  <c r="H16" i="1"/>
  <c r="H23" i="1"/>
  <c r="H5" i="1"/>
  <c r="H10" i="1"/>
  <c r="H11" i="1"/>
  <c r="H12" i="1"/>
  <c r="H13" i="1"/>
  <c r="H19" i="1"/>
  <c r="H20" i="1" l="1"/>
  <c r="H8" i="1"/>
  <c r="H14" i="1"/>
  <c r="H25" i="1"/>
  <c r="H28" i="1" l="1"/>
  <c r="I28" i="1" s="1"/>
</calcChain>
</file>

<file path=xl/sharedStrings.xml><?xml version="1.0" encoding="utf-8"?>
<sst xmlns="http://schemas.openxmlformats.org/spreadsheetml/2006/main" count="3663" uniqueCount="230">
  <si>
    <t>Pontus S</t>
  </si>
  <si>
    <t>Patrik H</t>
  </si>
  <si>
    <t>Summa</t>
  </si>
  <si>
    <t>Nane</t>
  </si>
  <si>
    <t>Tim</t>
  </si>
  <si>
    <t xml:space="preserve">1:A </t>
  </si>
  <si>
    <t>2:A</t>
  </si>
  <si>
    <t>3:E</t>
  </si>
  <si>
    <t>4:E</t>
  </si>
  <si>
    <t>Björn</t>
  </si>
  <si>
    <t>Peter H</t>
  </si>
  <si>
    <t>Tomas W</t>
  </si>
  <si>
    <t>Timmy</t>
  </si>
  <si>
    <t>Indianen</t>
  </si>
  <si>
    <t>Henrik</t>
  </si>
  <si>
    <t>Lasse P</t>
  </si>
  <si>
    <t>Bosse</t>
  </si>
  <si>
    <t>Alex Werner</t>
  </si>
  <si>
    <t>5:E</t>
  </si>
  <si>
    <t>6:E</t>
  </si>
  <si>
    <t>Patrik S</t>
  </si>
  <si>
    <t>Magnus H</t>
  </si>
  <si>
    <t>Tomas N</t>
  </si>
  <si>
    <t>Peter</t>
  </si>
  <si>
    <t>Leif</t>
  </si>
  <si>
    <t>Lars H</t>
  </si>
  <si>
    <t>Niklas</t>
  </si>
  <si>
    <t>Heat 1</t>
  </si>
  <si>
    <t>Grön Bana</t>
  </si>
  <si>
    <t>Röd Bana</t>
  </si>
  <si>
    <t>Vit Bana</t>
  </si>
  <si>
    <t>Blå Bana</t>
  </si>
  <si>
    <t>Tid</t>
  </si>
  <si>
    <t>Namn</t>
  </si>
  <si>
    <t>Förare</t>
  </si>
  <si>
    <t>Kurvvakt</t>
  </si>
  <si>
    <t>10.00 -10.40</t>
  </si>
  <si>
    <t>Lag 1</t>
  </si>
  <si>
    <t>Team Jäger</t>
  </si>
  <si>
    <t>Tomas</t>
  </si>
  <si>
    <t>Inne i mitten</t>
  </si>
  <si>
    <t xml:space="preserve">Förare </t>
  </si>
  <si>
    <t xml:space="preserve">Lag 2 </t>
  </si>
  <si>
    <t>Scalextric</t>
  </si>
  <si>
    <t>Anders</t>
  </si>
  <si>
    <t>Stolen vid förarna</t>
  </si>
  <si>
    <t>Lag</t>
  </si>
  <si>
    <t>Lag 3</t>
  </si>
  <si>
    <t>Pollys Pågar</t>
  </si>
  <si>
    <t>Hampus</t>
  </si>
  <si>
    <t>Köket</t>
  </si>
  <si>
    <t>Antal Varv Heat</t>
  </si>
  <si>
    <t>Lag 4</t>
  </si>
  <si>
    <t>Bilbaneverket</t>
  </si>
  <si>
    <t>Vid tidtagningen</t>
  </si>
  <si>
    <t>Summa varv</t>
  </si>
  <si>
    <t>Heat 2</t>
  </si>
  <si>
    <t>10.45 -11.25</t>
  </si>
  <si>
    <t>Pontus</t>
  </si>
  <si>
    <t>Thomas</t>
  </si>
  <si>
    <t>Pidde</t>
  </si>
  <si>
    <t>Heat 3</t>
  </si>
  <si>
    <t>11.30 -12.10</t>
  </si>
  <si>
    <t>Patric s</t>
  </si>
  <si>
    <t>Janne</t>
  </si>
  <si>
    <t>Heat 4</t>
  </si>
  <si>
    <t>12.15 -12.55</t>
  </si>
  <si>
    <t>Axel</t>
  </si>
  <si>
    <t>Polly</t>
  </si>
  <si>
    <t>Heat 5</t>
  </si>
  <si>
    <t>13.00 -13.40</t>
  </si>
  <si>
    <t>Heat 6</t>
  </si>
  <si>
    <t>13.45 -14.25</t>
  </si>
  <si>
    <t>Heat 7</t>
  </si>
  <si>
    <t>14.30 -15.10</t>
  </si>
  <si>
    <t>Heat 8</t>
  </si>
  <si>
    <t>15.15 -15.55</t>
  </si>
  <si>
    <t>Heat 9</t>
  </si>
  <si>
    <t>16.00 -16.40</t>
  </si>
  <si>
    <t>janne</t>
  </si>
  <si>
    <t>Heat 10</t>
  </si>
  <si>
    <t>16.45 -17.25</t>
  </si>
  <si>
    <t>Heat 11</t>
  </si>
  <si>
    <t>17.30 -18.10</t>
  </si>
  <si>
    <t>Heat 12</t>
  </si>
  <si>
    <t>18.15 -18.55</t>
  </si>
  <si>
    <t>Heat 13</t>
  </si>
  <si>
    <t>19.00 -19.40</t>
  </si>
  <si>
    <t>Heat 14</t>
  </si>
  <si>
    <t>19.45 -20.25</t>
  </si>
  <si>
    <t>Heat 15</t>
  </si>
  <si>
    <t>20.30 -21.10</t>
  </si>
  <si>
    <t>Heat 16</t>
  </si>
  <si>
    <t>21.15 -21.55</t>
  </si>
  <si>
    <t>Tomas Indianen</t>
  </si>
  <si>
    <t>snitt</t>
  </si>
  <si>
    <t>Thomas W</t>
  </si>
  <si>
    <t>Lars</t>
  </si>
  <si>
    <t>Mikael</t>
  </si>
  <si>
    <t>Oskar</t>
  </si>
  <si>
    <t>bilbaneverket</t>
  </si>
  <si>
    <t>Tomas Ni</t>
  </si>
  <si>
    <t>Felix</t>
  </si>
  <si>
    <t>björn</t>
  </si>
  <si>
    <t>Mikael L</t>
  </si>
  <si>
    <t>Tomas w</t>
  </si>
  <si>
    <t>Mikael l</t>
  </si>
  <si>
    <t>Alex</t>
  </si>
  <si>
    <t>Patric S</t>
  </si>
  <si>
    <t>Mikael Landrd</t>
  </si>
  <si>
    <t>Snitt</t>
  </si>
  <si>
    <t>Heat</t>
  </si>
  <si>
    <t>Summa Varv</t>
  </si>
  <si>
    <t>Summa Meter</t>
  </si>
  <si>
    <t>Summa KM</t>
  </si>
  <si>
    <t>Summa Mil</t>
  </si>
  <si>
    <t>Slut Summa varv</t>
  </si>
  <si>
    <t>Slut summa varv</t>
  </si>
  <si>
    <t>Magnus</t>
  </si>
  <si>
    <t xml:space="preserve">Körda Mil </t>
  </si>
  <si>
    <t>antal körda varv</t>
  </si>
  <si>
    <t>antal heat</t>
  </si>
  <si>
    <t>Körda kilometer</t>
  </si>
  <si>
    <t>Magnus Helgesson</t>
  </si>
  <si>
    <t>Jan Eriksson</t>
  </si>
  <si>
    <t>Anders Strand</t>
  </si>
  <si>
    <t>Anders Kvist</t>
  </si>
  <si>
    <t>Mikael Landrud</t>
  </si>
  <si>
    <t>Daniel  Liljekvist</t>
  </si>
  <si>
    <t>Daniel Liljekvist</t>
  </si>
  <si>
    <t xml:space="preserve">Medelhastighet </t>
  </si>
  <si>
    <t>Sträcka</t>
  </si>
  <si>
    <t>Körda timmar</t>
  </si>
  <si>
    <t>SNITTVARV</t>
  </si>
  <si>
    <t>Team Cobra</t>
  </si>
  <si>
    <t>Summa 4 år som lag</t>
  </si>
  <si>
    <t>Anders S</t>
  </si>
  <si>
    <t>Pollys pågar</t>
  </si>
  <si>
    <t>Daniel</t>
  </si>
  <si>
    <t>Jan E</t>
  </si>
  <si>
    <t>Magnus Pucko</t>
  </si>
  <si>
    <t>Michael</t>
  </si>
  <si>
    <t>Körda KM</t>
  </si>
  <si>
    <t>Blandade spår</t>
  </si>
  <si>
    <t>Jesper Skovgaard</t>
  </si>
  <si>
    <t>Magnus Pucko Hansson</t>
  </si>
  <si>
    <t>Leif-Erik</t>
  </si>
  <si>
    <t>Henrik Frid</t>
  </si>
  <si>
    <t>Mats Löfström</t>
  </si>
  <si>
    <t>Bertil Sassersson</t>
  </si>
  <si>
    <t>Gamla Banan</t>
  </si>
  <si>
    <t>Nya Banan</t>
  </si>
  <si>
    <t>Totalsumma båda banor</t>
  </si>
  <si>
    <t>Pollys Hjältar</t>
  </si>
  <si>
    <t>KSR</t>
  </si>
  <si>
    <t>Pucko Racing team</t>
  </si>
  <si>
    <t>Bilbaneverket/KSR</t>
  </si>
  <si>
    <t>Mikael Baggesen</t>
  </si>
  <si>
    <t>Christian Appel</t>
  </si>
  <si>
    <t xml:space="preserve">Arthur </t>
  </si>
  <si>
    <t>Arthur</t>
  </si>
  <si>
    <t>2022 Mosler</t>
  </si>
  <si>
    <t>2020 GT3</t>
  </si>
  <si>
    <t>Oskar Ellerstrand</t>
  </si>
  <si>
    <t>Daniel Blomkvist</t>
  </si>
  <si>
    <t>Håkan Freij</t>
  </si>
  <si>
    <t>Varv</t>
  </si>
  <si>
    <t>West Raceway</t>
  </si>
  <si>
    <t>Jesper</t>
  </si>
  <si>
    <t>Kurva Mitten</t>
  </si>
  <si>
    <t>Dubbel långkurva</t>
  </si>
  <si>
    <t>Oskar E</t>
  </si>
  <si>
    <t>Kurva Hörna</t>
  </si>
  <si>
    <t>Kurva ytterdörr</t>
  </si>
  <si>
    <t>Mikael B</t>
  </si>
  <si>
    <t>Daniel L</t>
  </si>
  <si>
    <t>Mats</t>
  </si>
  <si>
    <t>Peter Heidne</t>
  </si>
  <si>
    <t>Håkan</t>
  </si>
  <si>
    <t>Christian</t>
  </si>
  <si>
    <t>Daniel B</t>
  </si>
  <si>
    <t>Första mörker</t>
  </si>
  <si>
    <t>sista mörker</t>
  </si>
  <si>
    <t>Lag körda km</t>
  </si>
  <si>
    <t>Pucko racing team</t>
  </si>
  <si>
    <t>Magnus "pucko"</t>
  </si>
  <si>
    <t>Bertil</t>
  </si>
  <si>
    <t>Henrik F</t>
  </si>
  <si>
    <t>Magnus"Pucko"</t>
  </si>
  <si>
    <t>ingen formel på grönt sista heaten</t>
  </si>
  <si>
    <t>Körda varv</t>
  </si>
  <si>
    <t>Marks Raceway</t>
  </si>
  <si>
    <t>West</t>
  </si>
  <si>
    <t>Mathias S</t>
  </si>
  <si>
    <t>Ben</t>
  </si>
  <si>
    <t>Göran</t>
  </si>
  <si>
    <t>Henrik S</t>
  </si>
  <si>
    <t>Mats L</t>
  </si>
  <si>
    <t>Mathias</t>
  </si>
  <si>
    <t>Daniel S</t>
  </si>
  <si>
    <t>2023 Mosler</t>
  </si>
  <si>
    <t>Henrik s</t>
  </si>
  <si>
    <t>Ben Roos</t>
  </si>
  <si>
    <t>Mathias Svensson</t>
  </si>
  <si>
    <t>Daniel Sahlén</t>
  </si>
  <si>
    <t>Göran Persson</t>
  </si>
  <si>
    <t>2024 Porsche 997</t>
  </si>
  <si>
    <t>West raceway</t>
  </si>
  <si>
    <t>Skriv in namn nedanför</t>
  </si>
  <si>
    <t>Carsten</t>
  </si>
  <si>
    <t>Mathias s</t>
  </si>
  <si>
    <t>Linus O</t>
  </si>
  <si>
    <t>Ulf P</t>
  </si>
  <si>
    <t>Pompe</t>
  </si>
  <si>
    <t>Carsten Hansen</t>
  </si>
  <si>
    <t>2024 Porsche</t>
  </si>
  <si>
    <t>Ulf Persson</t>
  </si>
  <si>
    <t>Linus Oscarsson</t>
  </si>
  <si>
    <t>Pompe Pallin</t>
  </si>
  <si>
    <t>Snabb ledning från KSR, Team Jäger hängde på litet tag</t>
  </si>
  <si>
    <t>men motorn tvärdog, troligen något som fastnade på kollektorn</t>
  </si>
  <si>
    <t>Sen, missade jag skruven till motorn. Så vi hamnade bakom</t>
  </si>
  <si>
    <t xml:space="preserve">Marks Raceway. Vi jagade allt vad vi kunde sista 3 heaten. Fast </t>
  </si>
  <si>
    <t>Marks Raceway höll undan och tog andra platsen. West Raceway</t>
  </si>
  <si>
    <t>hade lite olika strul hela vägen med bilen. Så man kom aldrig riktigt in i matchen</t>
  </si>
  <si>
    <t>Ulf, Carsten och Jesper fick hoppa in i team jäger. Skötte sig alldeles utmärkt</t>
  </si>
  <si>
    <t>KSR - Daniel L, Henrik Swärdh, Björn Möller och Oskar Ellerstrand</t>
  </si>
  <si>
    <t>Team Jäger -  Polly, Jesper, Carsten Hansen, Ulf Persson</t>
  </si>
  <si>
    <t>West Raceway - Henrik Frid, Mats Löfström, Pompe Pallin, Magnus H</t>
  </si>
  <si>
    <t>Maks Raceway - Ben Roos, Daniel Salhén, Linus Oscarsson, Mathias Svensson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</si>
</sst>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0.0"/>
    <numFmt numFmtId="166" formatCode="#,##0.0\ &quot;kr&quot;"/>
    <numFmt numFmtId="167" formatCode="#,##0.0\ _k_r"/>
    <numFmt numFmtId="168" formatCode="[h]:mm:ss;@"/>
  </numFmts>
  <fonts count="31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rgb="FF0070C0"/>
      <name val="Calibri"/>
      <family val="2"/>
      <scheme val="minor"/>
    </font>
    <font>
      <sz val="2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-0.24994659260841701"/>
        <bgColor indexed="64"/>
      </patternFill>
    </fill>
    <fill>
      <gradientFill degree="90">
        <stop position="0">
          <color rgb="FFFF0000"/>
        </stop>
        <stop position="1">
          <color theme="4"/>
        </stop>
      </gradientFill>
    </fill>
    <fill>
      <gradientFill degree="90">
        <stop position="0">
          <color rgb="FFC00000"/>
        </stop>
        <stop position="1">
          <color theme="4"/>
        </stop>
      </gradientFill>
    </fill>
    <fill>
      <patternFill patternType="solid">
        <fgColor theme="4" tint="-0.24994659260841701"/>
        <bgColor indexed="64"/>
      </patternFill>
    </fill>
    <fill>
      <gradientFill degree="90">
        <stop position="0">
          <color theme="6"/>
        </stop>
        <stop position="0.5">
          <color theme="0" tint="-0.34900967436750391"/>
        </stop>
        <stop position="1">
          <color theme="6"/>
        </stop>
      </gradientFill>
    </fill>
    <fill>
      <patternFill patternType="solid">
        <fgColor theme="6"/>
        <bgColor indexed="64"/>
      </patternFill>
    </fill>
    <fill>
      <patternFill patternType="solid">
        <fgColor rgb="FFFF0000"/>
        <bgColor auto="1"/>
      </patternFill>
    </fill>
    <fill>
      <gradientFill degree="90">
        <stop position="0">
          <color rgb="FFFF0000"/>
        </stop>
        <stop position="0.5">
          <color theme="0" tint="-0.34900967436750391"/>
        </stop>
        <stop position="1">
          <color rgb="FFFF0000"/>
        </stop>
      </gradientFill>
    </fill>
    <fill>
      <gradientFill degree="90">
        <stop position="0">
          <color theme="0"/>
        </stop>
        <stop position="0.5">
          <color theme="0" tint="-0.34900967436750391"/>
        </stop>
        <stop position="1">
          <color theme="0"/>
        </stop>
      </gradientFill>
    </fill>
    <fill>
      <patternFill patternType="solid">
        <fgColor theme="3" tint="0.399945066682943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548235"/>
        <bgColor rgb="FF000000"/>
      </patternFill>
    </fill>
    <fill>
      <patternFill patternType="solid">
        <fgColor rgb="FF1F4E78"/>
        <bgColor rgb="FF000000"/>
      </patternFill>
    </fill>
    <fill>
      <patternFill patternType="solid">
        <fgColor rgb="FF0D0D0D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8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dashed">
        <color auto="1"/>
      </right>
      <top/>
      <bottom/>
      <diagonal/>
    </border>
    <border>
      <left style="dashed">
        <color auto="1"/>
      </left>
      <right style="medium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/>
      <top/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thin">
        <color indexed="64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ck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6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6" borderId="4" xfId="0" applyFill="1" applyBorder="1"/>
    <xf numFmtId="0" fontId="0" fillId="6" borderId="4" xfId="0" applyFill="1" applyBorder="1" applyAlignment="1">
      <alignment horizontal="center" vertical="center"/>
    </xf>
    <xf numFmtId="0" fontId="0" fillId="0" borderId="4" xfId="0" applyBorder="1"/>
    <xf numFmtId="0" fontId="0" fillId="2" borderId="5" xfId="0" applyFill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6" borderId="8" xfId="0" applyFill="1" applyBorder="1"/>
    <xf numFmtId="0" fontId="2" fillId="7" borderId="8" xfId="0" applyFont="1" applyFill="1" applyBorder="1" applyProtection="1">
      <protection locked="0"/>
    </xf>
    <xf numFmtId="0" fontId="0" fillId="0" borderId="9" xfId="0" applyBorder="1"/>
    <xf numFmtId="0" fontId="3" fillId="3" borderId="10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Protection="1">
      <protection locked="0"/>
    </xf>
    <xf numFmtId="0" fontId="0" fillId="7" borderId="10" xfId="0" applyFill="1" applyBorder="1" applyAlignment="1" applyProtection="1">
      <alignment horizontal="center" vertical="center"/>
      <protection locked="0"/>
    </xf>
    <xf numFmtId="0" fontId="0" fillId="7" borderId="11" xfId="0" applyFill="1" applyBorder="1" applyAlignment="1" applyProtection="1">
      <alignment horizontal="center" vertical="center"/>
      <protection locked="0"/>
    </xf>
    <xf numFmtId="0" fontId="0" fillId="8" borderId="12" xfId="0" applyFill="1" applyBorder="1"/>
    <xf numFmtId="0" fontId="0" fillId="8" borderId="6" xfId="0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8" borderId="0" xfId="0" applyFill="1" applyAlignment="1">
      <alignment horizontal="center"/>
    </xf>
    <xf numFmtId="0" fontId="0" fillId="8" borderId="0" xfId="0" applyFill="1"/>
    <xf numFmtId="0" fontId="0" fillId="0" borderId="4" xfId="0" applyBorder="1" applyAlignment="1">
      <alignment horizontal="center"/>
    </xf>
    <xf numFmtId="0" fontId="2" fillId="0" borderId="8" xfId="0" applyFont="1" applyBorder="1"/>
    <xf numFmtId="0" fontId="2" fillId="0" borderId="1" xfId="0" applyFont="1" applyBorder="1"/>
    <xf numFmtId="0" fontId="3" fillId="5" borderId="6" xfId="0" applyFont="1" applyFill="1" applyBorder="1" applyAlignment="1">
      <alignment horizontal="center" vertical="center"/>
    </xf>
    <xf numFmtId="0" fontId="0" fillId="9" borderId="12" xfId="0" applyFill="1" applyBorder="1"/>
    <xf numFmtId="0" fontId="0" fillId="9" borderId="6" xfId="0" applyFill="1" applyBorder="1" applyAlignment="1">
      <alignment horizontal="center" vertical="center"/>
    </xf>
    <xf numFmtId="0" fontId="0" fillId="9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0" fillId="9" borderId="0" xfId="0" applyFill="1"/>
    <xf numFmtId="0" fontId="4" fillId="10" borderId="4" xfId="0" applyFont="1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9" borderId="9" xfId="0" applyFill="1" applyBorder="1"/>
    <xf numFmtId="0" fontId="0" fillId="0" borderId="0" xfId="0" applyAlignment="1">
      <alignment horizontal="left"/>
    </xf>
    <xf numFmtId="0" fontId="3" fillId="11" borderId="13" xfId="0" applyFont="1" applyFill="1" applyBorder="1"/>
    <xf numFmtId="0" fontId="3" fillId="11" borderId="14" xfId="0" applyFont="1" applyFill="1" applyBorder="1"/>
    <xf numFmtId="0" fontId="0" fillId="7" borderId="15" xfId="0" applyFill="1" applyBorder="1" applyProtection="1">
      <protection locked="0"/>
    </xf>
    <xf numFmtId="0" fontId="3" fillId="11" borderId="16" xfId="0" applyFont="1" applyFill="1" applyBorder="1" applyAlignment="1">
      <alignment horizontal="left"/>
    </xf>
    <xf numFmtId="0" fontId="3" fillId="11" borderId="17" xfId="0" applyFont="1" applyFill="1" applyBorder="1"/>
    <xf numFmtId="0" fontId="5" fillId="0" borderId="0" xfId="0" applyFont="1"/>
    <xf numFmtId="0" fontId="0" fillId="7" borderId="18" xfId="0" applyFill="1" applyBorder="1" applyProtection="1">
      <protection locked="0"/>
    </xf>
    <xf numFmtId="0" fontId="3" fillId="11" borderId="16" xfId="0" applyFont="1" applyFill="1" applyBorder="1"/>
    <xf numFmtId="0" fontId="3" fillId="11" borderId="19" xfId="0" applyFont="1" applyFill="1" applyBorder="1" applyAlignment="1">
      <alignment horizontal="left"/>
    </xf>
    <xf numFmtId="0" fontId="3" fillId="11" borderId="20" xfId="0" applyFont="1" applyFill="1" applyBorder="1"/>
    <xf numFmtId="0" fontId="0" fillId="7" borderId="21" xfId="0" applyFill="1" applyBorder="1" applyProtection="1">
      <protection locked="0"/>
    </xf>
    <xf numFmtId="0" fontId="3" fillId="12" borderId="13" xfId="0" applyFont="1" applyFill="1" applyBorder="1"/>
    <xf numFmtId="0" fontId="3" fillId="13" borderId="14" xfId="0" applyFont="1" applyFill="1" applyBorder="1"/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/>
    <xf numFmtId="0" fontId="3" fillId="4" borderId="16" xfId="0" applyFont="1" applyFill="1" applyBorder="1"/>
    <xf numFmtId="0" fontId="3" fillId="12" borderId="16" xfId="0" applyFont="1" applyFill="1" applyBorder="1"/>
    <xf numFmtId="0" fontId="3" fillId="12" borderId="17" xfId="0" applyFont="1" applyFill="1" applyBorder="1"/>
    <xf numFmtId="0" fontId="0" fillId="0" borderId="22" xfId="0" applyBorder="1"/>
    <xf numFmtId="0" fontId="0" fillId="0" borderId="17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3" fillId="14" borderId="13" xfId="0" applyFont="1" applyFill="1" applyBorder="1"/>
    <xf numFmtId="0" fontId="3" fillId="14" borderId="14" xfId="0" applyFont="1" applyFill="1" applyBorder="1"/>
    <xf numFmtId="0" fontId="3" fillId="14" borderId="16" xfId="0" applyFont="1" applyFill="1" applyBorder="1"/>
    <xf numFmtId="0" fontId="3" fillId="14" borderId="17" xfId="0" applyFont="1" applyFill="1" applyBorder="1"/>
    <xf numFmtId="0" fontId="3" fillId="14" borderId="19" xfId="0" applyFont="1" applyFill="1" applyBorder="1"/>
    <xf numFmtId="0" fontId="3" fillId="14" borderId="20" xfId="0" applyFont="1" applyFill="1" applyBorder="1"/>
    <xf numFmtId="0" fontId="3" fillId="15" borderId="13" xfId="0" applyFont="1" applyFill="1" applyBorder="1"/>
    <xf numFmtId="0" fontId="3" fillId="16" borderId="14" xfId="0" applyFont="1" applyFill="1" applyBorder="1"/>
    <xf numFmtId="0" fontId="3" fillId="15" borderId="16" xfId="0" applyFont="1" applyFill="1" applyBorder="1" applyAlignment="1">
      <alignment horizontal="left"/>
    </xf>
    <xf numFmtId="0" fontId="3" fillId="16" borderId="17" xfId="0" applyFont="1" applyFill="1" applyBorder="1"/>
    <xf numFmtId="0" fontId="3" fillId="16" borderId="16" xfId="0" applyFont="1" applyFill="1" applyBorder="1"/>
    <xf numFmtId="0" fontId="3" fillId="16" borderId="19" xfId="0" applyFont="1" applyFill="1" applyBorder="1" applyAlignment="1">
      <alignment horizontal="left"/>
    </xf>
    <xf numFmtId="0" fontId="3" fillId="16" borderId="20" xfId="0" applyFont="1" applyFill="1" applyBorder="1"/>
    <xf numFmtId="0" fontId="3" fillId="17" borderId="13" xfId="0" applyFont="1" applyFill="1" applyBorder="1"/>
    <xf numFmtId="0" fontId="3" fillId="17" borderId="14" xfId="0" applyFont="1" applyFill="1" applyBorder="1"/>
    <xf numFmtId="0" fontId="3" fillId="18" borderId="16" xfId="0" applyFont="1" applyFill="1" applyBorder="1" applyAlignment="1">
      <alignment horizontal="left"/>
    </xf>
    <xf numFmtId="0" fontId="3" fillId="17" borderId="17" xfId="0" applyFont="1" applyFill="1" applyBorder="1"/>
    <xf numFmtId="0" fontId="3" fillId="17" borderId="16" xfId="0" applyFont="1" applyFill="1" applyBorder="1"/>
    <xf numFmtId="0" fontId="0" fillId="0" borderId="0" xfId="0" applyAlignment="1">
      <alignment horizontal="left" vertical="center"/>
    </xf>
    <xf numFmtId="0" fontId="0" fillId="19" borderId="16" xfId="0" applyFill="1" applyBorder="1"/>
    <xf numFmtId="0" fontId="3" fillId="20" borderId="19" xfId="0" applyFont="1" applyFill="1" applyBorder="1"/>
    <xf numFmtId="0" fontId="3" fillId="20" borderId="20" xfId="0" applyFont="1" applyFill="1" applyBorder="1"/>
    <xf numFmtId="0" fontId="3" fillId="20" borderId="13" xfId="0" applyFont="1" applyFill="1" applyBorder="1"/>
    <xf numFmtId="0" fontId="3" fillId="20" borderId="14" xfId="0" applyFont="1" applyFill="1" applyBorder="1"/>
    <xf numFmtId="0" fontId="3" fillId="20" borderId="16" xfId="0" applyFont="1" applyFill="1" applyBorder="1"/>
    <xf numFmtId="0" fontId="3" fillId="20" borderId="17" xfId="0" applyFont="1" applyFill="1" applyBorder="1"/>
    <xf numFmtId="0" fontId="3" fillId="20" borderId="19" xfId="0" applyFont="1" applyFill="1" applyBorder="1" applyAlignment="1">
      <alignment horizontal="left"/>
    </xf>
    <xf numFmtId="1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167" fontId="0" fillId="0" borderId="0" xfId="0" applyNumberFormat="1"/>
    <xf numFmtId="0" fontId="8" fillId="22" borderId="0" xfId="0" applyFont="1" applyFill="1"/>
    <xf numFmtId="0" fontId="9" fillId="21" borderId="27" xfId="0" applyFont="1" applyFill="1" applyBorder="1" applyAlignment="1">
      <alignment horizontal="center" vertical="center"/>
    </xf>
    <xf numFmtId="0" fontId="9" fillId="21" borderId="25" xfId="0" applyFont="1" applyFill="1" applyBorder="1" applyAlignment="1">
      <alignment horizontal="center" vertical="center"/>
    </xf>
    <xf numFmtId="0" fontId="9" fillId="21" borderId="37" xfId="0" applyFont="1" applyFill="1" applyBorder="1" applyAlignment="1">
      <alignment horizontal="center" vertical="center"/>
    </xf>
    <xf numFmtId="0" fontId="9" fillId="21" borderId="26" xfId="0" applyFont="1" applyFill="1" applyBorder="1" applyAlignment="1">
      <alignment horizontal="center" vertical="center"/>
    </xf>
    <xf numFmtId="0" fontId="9" fillId="21" borderId="29" xfId="0" applyFont="1" applyFill="1" applyBorder="1" applyAlignment="1">
      <alignment horizontal="center" vertical="center"/>
    </xf>
    <xf numFmtId="165" fontId="9" fillId="21" borderId="26" xfId="0" applyNumberFormat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6" fillId="0" borderId="0" xfId="0" applyFont="1"/>
    <xf numFmtId="0" fontId="6" fillId="0" borderId="2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9" fillId="21" borderId="0" xfId="0" applyFont="1" applyFill="1"/>
    <xf numFmtId="0" fontId="9" fillId="21" borderId="39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/>
    <xf numFmtId="0" fontId="6" fillId="0" borderId="25" xfId="0" applyFont="1" applyBorder="1"/>
    <xf numFmtId="0" fontId="6" fillId="0" borderId="37" xfId="0" applyFont="1" applyBorder="1"/>
    <xf numFmtId="0" fontId="6" fillId="0" borderId="29" xfId="0" applyFont="1" applyBorder="1"/>
    <xf numFmtId="0" fontId="6" fillId="0" borderId="26" xfId="0" applyFont="1" applyBorder="1"/>
    <xf numFmtId="0" fontId="9" fillId="21" borderId="27" xfId="0" applyFont="1" applyFill="1" applyBorder="1"/>
    <xf numFmtId="0" fontId="9" fillId="21" borderId="25" xfId="0" applyFont="1" applyFill="1" applyBorder="1"/>
    <xf numFmtId="0" fontId="9" fillId="21" borderId="37" xfId="0" applyFont="1" applyFill="1" applyBorder="1"/>
    <xf numFmtId="0" fontId="9" fillId="21" borderId="29" xfId="0" applyFont="1" applyFill="1" applyBorder="1"/>
    <xf numFmtId="0" fontId="9" fillId="21" borderId="26" xfId="0" applyFont="1" applyFill="1" applyBorder="1"/>
    <xf numFmtId="0" fontId="3" fillId="23" borderId="0" xfId="0" applyFont="1" applyFill="1"/>
    <xf numFmtId="0" fontId="3" fillId="23" borderId="30" xfId="0" applyFont="1" applyFill="1" applyBorder="1" applyAlignment="1">
      <alignment horizontal="center" vertical="center"/>
    </xf>
    <xf numFmtId="0" fontId="3" fillId="23" borderId="23" xfId="0" applyFont="1" applyFill="1" applyBorder="1" applyAlignment="1">
      <alignment horizontal="center" vertical="center"/>
    </xf>
    <xf numFmtId="0" fontId="3" fillId="23" borderId="36" xfId="0" applyFont="1" applyFill="1" applyBorder="1" applyAlignment="1">
      <alignment horizontal="center" vertical="center"/>
    </xf>
    <xf numFmtId="0" fontId="3" fillId="23" borderId="24" xfId="0" applyFont="1" applyFill="1" applyBorder="1" applyAlignment="1">
      <alignment horizontal="center" vertical="center"/>
    </xf>
    <xf numFmtId="0" fontId="3" fillId="23" borderId="38" xfId="0" applyFont="1" applyFill="1" applyBorder="1" applyAlignment="1">
      <alignment horizontal="center" vertical="center"/>
    </xf>
    <xf numFmtId="0" fontId="3" fillId="23" borderId="0" xfId="0" applyFont="1" applyFill="1" applyAlignment="1">
      <alignment horizontal="center" vertical="center"/>
    </xf>
    <xf numFmtId="0" fontId="9" fillId="21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9" fillId="21" borderId="0" xfId="0" applyNumberFormat="1" applyFont="1" applyFill="1" applyAlignment="1">
      <alignment horizontal="center" vertical="center"/>
    </xf>
    <xf numFmtId="2" fontId="12" fillId="25" borderId="0" xfId="0" applyNumberFormat="1" applyFon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/>
    <xf numFmtId="0" fontId="6" fillId="21" borderId="0" xfId="0" applyFont="1" applyFill="1"/>
    <xf numFmtId="0" fontId="6" fillId="21" borderId="0" xfId="0" applyFont="1" applyFill="1" applyAlignment="1">
      <alignment horizontal="center" vertical="center"/>
    </xf>
    <xf numFmtId="0" fontId="3" fillId="23" borderId="41" xfId="0" applyFont="1" applyFill="1" applyBorder="1" applyAlignment="1">
      <alignment horizontal="center" vertical="center"/>
    </xf>
    <xf numFmtId="0" fontId="3" fillId="23" borderId="40" xfId="0" applyFont="1" applyFill="1" applyBorder="1" applyAlignment="1">
      <alignment horizontal="center" vertical="center"/>
    </xf>
    <xf numFmtId="0" fontId="9" fillId="21" borderId="42" xfId="0" applyFont="1" applyFill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2" xfId="0" applyFont="1" applyBorder="1"/>
    <xf numFmtId="0" fontId="9" fillId="21" borderId="42" xfId="0" applyFont="1" applyFill="1" applyBorder="1"/>
    <xf numFmtId="0" fontId="6" fillId="21" borderId="42" xfId="0" applyFont="1" applyFill="1" applyBorder="1"/>
    <xf numFmtId="0" fontId="6" fillId="21" borderId="27" xfId="0" applyFont="1" applyFill="1" applyBorder="1"/>
    <xf numFmtId="0" fontId="6" fillId="21" borderId="43" xfId="0" applyFont="1" applyFill="1" applyBorder="1"/>
    <xf numFmtId="0" fontId="6" fillId="0" borderId="43" xfId="0" applyFont="1" applyBorder="1"/>
    <xf numFmtId="0" fontId="6" fillId="21" borderId="27" xfId="0" applyFont="1" applyFill="1" applyBorder="1" applyAlignment="1">
      <alignment horizontal="center" vertical="center"/>
    </xf>
    <xf numFmtId="0" fontId="6" fillId="21" borderId="43" xfId="0" applyFont="1" applyFill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9" fillId="21" borderId="44" xfId="0" applyFont="1" applyFill="1" applyBorder="1" applyAlignment="1">
      <alignment horizontal="center" vertical="center"/>
    </xf>
    <xf numFmtId="0" fontId="9" fillId="21" borderId="45" xfId="0" applyFont="1" applyFill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9" fillId="21" borderId="43" xfId="0" applyFont="1" applyFill="1" applyBorder="1"/>
    <xf numFmtId="0" fontId="9" fillId="21" borderId="43" xfId="0" applyFont="1" applyFill="1" applyBorder="1" applyAlignment="1">
      <alignment horizontal="center" vertical="center"/>
    </xf>
    <xf numFmtId="0" fontId="6" fillId="21" borderId="42" xfId="0" applyFont="1" applyFill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21" borderId="44" xfId="0" applyFont="1" applyFill="1" applyBorder="1" applyAlignment="1">
      <alignment horizontal="center" vertical="center"/>
    </xf>
    <xf numFmtId="0" fontId="6" fillId="21" borderId="45" xfId="0" applyFont="1" applyFill="1" applyBorder="1" applyAlignment="1">
      <alignment horizontal="center" vertical="center"/>
    </xf>
    <xf numFmtId="0" fontId="0" fillId="21" borderId="0" xfId="0" applyFill="1"/>
    <xf numFmtId="0" fontId="3" fillId="21" borderId="0" xfId="0" applyFont="1" applyFill="1"/>
    <xf numFmtId="0" fontId="3" fillId="21" borderId="27" xfId="0" applyFont="1" applyFill="1" applyBorder="1"/>
    <xf numFmtId="0" fontId="3" fillId="21" borderId="42" xfId="0" applyFont="1" applyFill="1" applyBorder="1"/>
    <xf numFmtId="0" fontId="3" fillId="21" borderId="43" xfId="0" applyFont="1" applyFill="1" applyBorder="1" applyAlignment="1">
      <alignment horizontal="center"/>
    </xf>
    <xf numFmtId="0" fontId="3" fillId="21" borderId="43" xfId="0" applyFont="1" applyFill="1" applyBorder="1"/>
    <xf numFmtId="0" fontId="9" fillId="21" borderId="44" xfId="0" applyFont="1" applyFill="1" applyBorder="1"/>
    <xf numFmtId="0" fontId="9" fillId="21" borderId="45" xfId="0" applyFont="1" applyFill="1" applyBorder="1"/>
    <xf numFmtId="0" fontId="12" fillId="0" borderId="0" xfId="0" applyFont="1" applyAlignment="1">
      <alignment horizontal="center" vertical="center"/>
    </xf>
    <xf numFmtId="165" fontId="0" fillId="0" borderId="0" xfId="0" applyNumberFormat="1"/>
    <xf numFmtId="168" fontId="0" fillId="0" borderId="0" xfId="0" applyNumberFormat="1"/>
    <xf numFmtId="165" fontId="0" fillId="0" borderId="46" xfId="0" applyNumberFormat="1" applyBorder="1" applyAlignment="1">
      <alignment horizontal="center"/>
    </xf>
    <xf numFmtId="165" fontId="12" fillId="0" borderId="0" xfId="0" applyNumberFormat="1" applyFont="1" applyAlignment="1">
      <alignment horizontal="center" vertical="center"/>
    </xf>
    <xf numFmtId="0" fontId="0" fillId="7" borderId="0" xfId="0" applyFill="1"/>
    <xf numFmtId="1" fontId="0" fillId="7" borderId="0" xfId="0" applyNumberFormat="1" applyFill="1"/>
    <xf numFmtId="0" fontId="0" fillId="28" borderId="0" xfId="0" applyFill="1"/>
    <xf numFmtId="0" fontId="0" fillId="27" borderId="50" xfId="0" applyFill="1" applyBorder="1" applyAlignment="1">
      <alignment horizontal="left"/>
    </xf>
    <xf numFmtId="0" fontId="13" fillId="4" borderId="51" xfId="0" applyFont="1" applyFill="1" applyBorder="1" applyAlignment="1">
      <alignment horizontal="left"/>
    </xf>
    <xf numFmtId="0" fontId="14" fillId="26" borderId="51" xfId="0" applyFont="1" applyFill="1" applyBorder="1" applyAlignment="1">
      <alignment horizontal="left"/>
    </xf>
    <xf numFmtId="0" fontId="13" fillId="29" borderId="52" xfId="0" applyFont="1" applyFill="1" applyBorder="1" applyAlignment="1">
      <alignment horizontal="left"/>
    </xf>
    <xf numFmtId="0" fontId="0" fillId="27" borderId="53" xfId="0" applyFill="1" applyBorder="1" applyAlignment="1">
      <alignment horizontal="left"/>
    </xf>
    <xf numFmtId="0" fontId="13" fillId="4" borderId="54" xfId="0" applyFont="1" applyFill="1" applyBorder="1" applyAlignment="1">
      <alignment horizontal="left"/>
    </xf>
    <xf numFmtId="0" fontId="14" fillId="26" borderId="54" xfId="0" applyFont="1" applyFill="1" applyBorder="1" applyAlignment="1">
      <alignment horizontal="left"/>
    </xf>
    <xf numFmtId="0" fontId="13" fillId="29" borderId="55" xfId="0" applyFont="1" applyFill="1" applyBorder="1" applyAlignment="1">
      <alignment horizontal="left"/>
    </xf>
    <xf numFmtId="0" fontId="18" fillId="27" borderId="50" xfId="0" applyFont="1" applyFill="1" applyBorder="1" applyAlignment="1">
      <alignment horizontal="left"/>
    </xf>
    <xf numFmtId="0" fontId="18" fillId="27" borderId="53" xfId="0" applyFont="1" applyFill="1" applyBorder="1" applyAlignment="1">
      <alignment horizontal="left"/>
    </xf>
    <xf numFmtId="165" fontId="0" fillId="0" borderId="0" xfId="0" applyNumberFormat="1" applyAlignment="1">
      <alignment horizontal="center"/>
    </xf>
    <xf numFmtId="165" fontId="0" fillId="0" borderId="41" xfId="0" applyNumberFormat="1" applyBorder="1" applyAlignment="1">
      <alignment horizontal="center"/>
    </xf>
    <xf numFmtId="0" fontId="19" fillId="28" borderId="57" xfId="0" applyFont="1" applyFill="1" applyBorder="1"/>
    <xf numFmtId="0" fontId="19" fillId="0" borderId="57" xfId="0" applyFont="1" applyBorder="1"/>
    <xf numFmtId="0" fontId="3" fillId="0" borderId="0" xfId="0" applyFont="1"/>
    <xf numFmtId="0" fontId="9" fillId="0" borderId="0" xfId="0" applyFont="1"/>
    <xf numFmtId="0" fontId="12" fillId="0" borderId="0" xfId="0" applyFont="1"/>
    <xf numFmtId="0" fontId="12" fillId="25" borderId="0" xfId="0" applyFont="1" applyFill="1"/>
    <xf numFmtId="0" fontId="19" fillId="25" borderId="0" xfId="0" applyFont="1" applyFill="1"/>
    <xf numFmtId="2" fontId="6" fillId="0" borderId="0" xfId="0" applyNumberFormat="1" applyFont="1" applyAlignment="1">
      <alignment horizontal="center" vertical="center"/>
    </xf>
    <xf numFmtId="0" fontId="12" fillId="25" borderId="0" xfId="0" applyFont="1" applyFill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9" fillId="0" borderId="27" xfId="0" applyFont="1" applyBorder="1"/>
    <xf numFmtId="0" fontId="9" fillId="0" borderId="42" xfId="0" applyFont="1" applyBorder="1"/>
    <xf numFmtId="0" fontId="9" fillId="0" borderId="43" xfId="0" applyFont="1" applyBorder="1"/>
    <xf numFmtId="0" fontId="9" fillId="0" borderId="0" xfId="0" applyFont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3" fillId="0" borderId="27" xfId="0" applyFont="1" applyBorder="1"/>
    <xf numFmtId="0" fontId="3" fillId="0" borderId="42" xfId="0" applyFont="1" applyBorder="1"/>
    <xf numFmtId="0" fontId="3" fillId="0" borderId="43" xfId="0" applyFont="1" applyBorder="1" applyAlignment="1">
      <alignment horizontal="center"/>
    </xf>
    <xf numFmtId="0" fontId="3" fillId="0" borderId="43" xfId="0" applyFont="1" applyBorder="1"/>
    <xf numFmtId="0" fontId="12" fillId="21" borderId="0" xfId="0" applyFont="1" applyFill="1"/>
    <xf numFmtId="2" fontId="6" fillId="21" borderId="0" xfId="0" applyNumberFormat="1" applyFont="1" applyFill="1" applyAlignment="1">
      <alignment horizontal="center" vertical="center"/>
    </xf>
    <xf numFmtId="0" fontId="12" fillId="21" borderId="0" xfId="0" applyFont="1" applyFill="1" applyAlignment="1">
      <alignment horizontal="center" vertical="center"/>
    </xf>
    <xf numFmtId="0" fontId="9" fillId="0" borderId="25" xfId="0" applyFont="1" applyBorder="1"/>
    <xf numFmtId="0" fontId="9" fillId="0" borderId="39" xfId="0" applyFont="1" applyBorder="1"/>
    <xf numFmtId="0" fontId="9" fillId="0" borderId="26" xfId="0" applyFont="1" applyBorder="1"/>
    <xf numFmtId="0" fontId="9" fillId="21" borderId="39" xfId="0" applyFont="1" applyFill="1" applyBorder="1"/>
    <xf numFmtId="0" fontId="12" fillId="25" borderId="25" xfId="0" applyFont="1" applyFill="1" applyBorder="1"/>
    <xf numFmtId="0" fontId="12" fillId="25" borderId="39" xfId="0" applyFont="1" applyFill="1" applyBorder="1"/>
    <xf numFmtId="0" fontId="12" fillId="25" borderId="26" xfId="0" applyFont="1" applyFill="1" applyBorder="1"/>
    <xf numFmtId="0" fontId="12" fillId="21" borderId="25" xfId="0" applyFont="1" applyFill="1" applyBorder="1"/>
    <xf numFmtId="0" fontId="12" fillId="21" borderId="39" xfId="0" applyFont="1" applyFill="1" applyBorder="1"/>
    <xf numFmtId="0" fontId="12" fillId="21" borderId="26" xfId="0" applyFont="1" applyFill="1" applyBorder="1"/>
    <xf numFmtId="0" fontId="3" fillId="23" borderId="6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6" fillId="21" borderId="25" xfId="0" applyFont="1" applyFill="1" applyBorder="1" applyAlignment="1">
      <alignment horizontal="center" vertical="center"/>
    </xf>
    <xf numFmtId="0" fontId="6" fillId="21" borderId="39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25" borderId="25" xfId="0" applyFont="1" applyFill="1" applyBorder="1" applyAlignment="1">
      <alignment horizontal="center" vertical="center"/>
    </xf>
    <xf numFmtId="0" fontId="12" fillId="25" borderId="39" xfId="0" applyFont="1" applyFill="1" applyBorder="1" applyAlignment="1">
      <alignment horizontal="center" vertical="center"/>
    </xf>
    <xf numFmtId="0" fontId="12" fillId="21" borderId="25" xfId="0" applyFont="1" applyFill="1" applyBorder="1" applyAlignment="1">
      <alignment horizontal="center" vertical="center"/>
    </xf>
    <xf numFmtId="0" fontId="12" fillId="21" borderId="39" xfId="0" applyFont="1" applyFill="1" applyBorder="1" applyAlignment="1">
      <alignment horizontal="center" vertical="center"/>
    </xf>
    <xf numFmtId="0" fontId="3" fillId="23" borderId="25" xfId="0" applyFont="1" applyFill="1" applyBorder="1" applyAlignment="1">
      <alignment horizontal="center" vertical="center"/>
    </xf>
    <xf numFmtId="0" fontId="3" fillId="23" borderId="39" xfId="0" applyFont="1" applyFill="1" applyBorder="1" applyAlignment="1">
      <alignment horizontal="center" vertical="center"/>
    </xf>
    <xf numFmtId="0" fontId="3" fillId="23" borderId="26" xfId="0" applyFont="1" applyFill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9" fillId="21" borderId="26" xfId="0" applyNumberFormat="1" applyFont="1" applyFill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2" fontId="6" fillId="21" borderId="26" xfId="0" applyNumberFormat="1" applyFont="1" applyFill="1" applyBorder="1" applyAlignment="1">
      <alignment horizontal="center" vertical="center"/>
    </xf>
    <xf numFmtId="2" fontId="9" fillId="21" borderId="26" xfId="0" applyNumberFormat="1" applyFont="1" applyFill="1" applyBorder="1"/>
    <xf numFmtId="2" fontId="12" fillId="0" borderId="26" xfId="0" applyNumberFormat="1" applyFont="1" applyBorder="1" applyAlignment="1">
      <alignment horizontal="center" vertical="center"/>
    </xf>
    <xf numFmtId="2" fontId="12" fillId="25" borderId="26" xfId="0" applyNumberFormat="1" applyFont="1" applyFill="1" applyBorder="1" applyAlignment="1">
      <alignment horizontal="center" vertical="center"/>
    </xf>
    <xf numFmtId="2" fontId="12" fillId="21" borderId="26" xfId="0" applyNumberFormat="1" applyFont="1" applyFill="1" applyBorder="1" applyAlignment="1">
      <alignment horizontal="center" vertical="center"/>
    </xf>
    <xf numFmtId="0" fontId="3" fillId="23" borderId="62" xfId="0" applyFont="1" applyFill="1" applyBorder="1" applyAlignment="1">
      <alignment horizontal="center" vertical="center"/>
    </xf>
    <xf numFmtId="2" fontId="9" fillId="21" borderId="27" xfId="0" applyNumberFormat="1" applyFont="1" applyFill="1" applyBorder="1" applyAlignment="1">
      <alignment horizontal="center" vertical="center"/>
    </xf>
    <xf numFmtId="0" fontId="22" fillId="21" borderId="0" xfId="0" applyFont="1" applyFill="1"/>
    <xf numFmtId="2" fontId="12" fillId="0" borderId="27" xfId="0" applyNumberFormat="1" applyFont="1" applyBorder="1" applyAlignment="1">
      <alignment horizontal="center" vertical="center"/>
    </xf>
    <xf numFmtId="2" fontId="12" fillId="21" borderId="27" xfId="0" applyNumberFormat="1" applyFont="1" applyFill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0" fontId="0" fillId="22" borderId="0" xfId="0" applyFill="1"/>
    <xf numFmtId="0" fontId="0" fillId="23" borderId="41" xfId="0" applyFill="1" applyBorder="1"/>
    <xf numFmtId="0" fontId="19" fillId="0" borderId="0" xfId="0" applyFont="1"/>
    <xf numFmtId="0" fontId="12" fillId="0" borderId="25" xfId="0" applyFont="1" applyBorder="1"/>
    <xf numFmtId="0" fontId="12" fillId="0" borderId="39" xfId="0" applyFont="1" applyBorder="1"/>
    <xf numFmtId="0" fontId="12" fillId="0" borderId="26" xfId="0" applyFont="1" applyBorder="1"/>
    <xf numFmtId="2" fontId="12" fillId="0" borderId="26" xfId="0" applyNumberFormat="1" applyFont="1" applyBorder="1"/>
    <xf numFmtId="0" fontId="19" fillId="0" borderId="0" xfId="0" applyFont="1" applyAlignment="1">
      <alignment horizontal="center" vertical="center"/>
    </xf>
    <xf numFmtId="0" fontId="0" fillId="0" borderId="43" xfId="0" applyBorder="1"/>
    <xf numFmtId="2" fontId="9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0" fontId="4" fillId="2" borderId="63" xfId="0" applyFont="1" applyFill="1" applyBorder="1" applyAlignment="1">
      <alignment horizontal="center"/>
    </xf>
    <xf numFmtId="0" fontId="19" fillId="25" borderId="64" xfId="0" applyFont="1" applyFill="1" applyBorder="1" applyAlignment="1">
      <alignment horizontal="center" vertical="center"/>
    </xf>
    <xf numFmtId="0" fontId="3" fillId="4" borderId="64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0" fillId="6" borderId="64" xfId="0" applyFill="1" applyBorder="1"/>
    <xf numFmtId="0" fontId="0" fillId="6" borderId="64" xfId="0" applyFill="1" applyBorder="1" applyAlignment="1">
      <alignment horizontal="center" vertical="center"/>
    </xf>
    <xf numFmtId="0" fontId="0" fillId="2" borderId="65" xfId="0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0" fillId="0" borderId="66" xfId="0" applyBorder="1"/>
    <xf numFmtId="0" fontId="19" fillId="25" borderId="10" xfId="0" applyFont="1" applyFill="1" applyBorder="1" applyAlignment="1">
      <alignment horizontal="center" vertical="center"/>
    </xf>
    <xf numFmtId="0" fontId="23" fillId="7" borderId="10" xfId="0" applyFont="1" applyFill="1" applyBorder="1" applyAlignment="1" applyProtection="1">
      <alignment horizontal="center" vertical="center"/>
      <protection locked="0"/>
    </xf>
    <xf numFmtId="0" fontId="0" fillId="0" borderId="67" xfId="0" applyBorder="1"/>
    <xf numFmtId="0" fontId="0" fillId="0" borderId="3" xfId="0" applyBorder="1"/>
    <xf numFmtId="0" fontId="3" fillId="3" borderId="6" xfId="0" applyFont="1" applyFill="1" applyBorder="1" applyAlignment="1">
      <alignment horizontal="center" vertical="center"/>
    </xf>
    <xf numFmtId="0" fontId="19" fillId="25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19" fillId="25" borderId="6" xfId="0" applyFont="1" applyFill="1" applyBorder="1" applyAlignment="1">
      <alignment horizontal="center" vertical="center"/>
    </xf>
    <xf numFmtId="165" fontId="3" fillId="11" borderId="14" xfId="0" applyNumberFormat="1" applyFont="1" applyFill="1" applyBorder="1"/>
    <xf numFmtId="165" fontId="3" fillId="11" borderId="17" xfId="0" applyNumberFormat="1" applyFont="1" applyFill="1" applyBorder="1"/>
    <xf numFmtId="165" fontId="3" fillId="11" borderId="20" xfId="0" applyNumberFormat="1" applyFont="1" applyFill="1" applyBorder="1"/>
    <xf numFmtId="165" fontId="3" fillId="17" borderId="14" xfId="0" applyNumberFormat="1" applyFont="1" applyFill="1" applyBorder="1"/>
    <xf numFmtId="165" fontId="3" fillId="4" borderId="17" xfId="0" applyNumberFormat="1" applyFont="1" applyFill="1" applyBorder="1"/>
    <xf numFmtId="165" fontId="3" fillId="17" borderId="17" xfId="0" applyNumberFormat="1" applyFont="1" applyFill="1" applyBorder="1"/>
    <xf numFmtId="0" fontId="0" fillId="7" borderId="1" xfId="0" applyFill="1" applyBorder="1" applyProtection="1">
      <protection locked="0"/>
    </xf>
    <xf numFmtId="165" fontId="0" fillId="0" borderId="17" xfId="0" applyNumberFormat="1" applyBorder="1"/>
    <xf numFmtId="165" fontId="0" fillId="0" borderId="20" xfId="0" applyNumberFormat="1" applyBorder="1"/>
    <xf numFmtId="165" fontId="3" fillId="14" borderId="14" xfId="0" applyNumberFormat="1" applyFont="1" applyFill="1" applyBorder="1"/>
    <xf numFmtId="165" fontId="3" fillId="14" borderId="17" xfId="0" applyNumberFormat="1" applyFont="1" applyFill="1" applyBorder="1"/>
    <xf numFmtId="165" fontId="3" fillId="14" borderId="20" xfId="0" applyNumberFormat="1" applyFont="1" applyFill="1" applyBorder="1"/>
    <xf numFmtId="0" fontId="3" fillId="30" borderId="57" xfId="0" applyFont="1" applyFill="1" applyBorder="1"/>
    <xf numFmtId="165" fontId="3" fillId="30" borderId="68" xfId="0" applyNumberFormat="1" applyFont="1" applyFill="1" applyBorder="1"/>
    <xf numFmtId="0" fontId="0" fillId="7" borderId="0" xfId="0" applyFill="1" applyProtection="1">
      <protection locked="0"/>
    </xf>
    <xf numFmtId="0" fontId="3" fillId="9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3" fillId="5" borderId="71" xfId="0" applyFont="1" applyFill="1" applyBorder="1" applyAlignment="1">
      <alignment horizontal="center" vertical="center"/>
    </xf>
    <xf numFmtId="0" fontId="0" fillId="7" borderId="71" xfId="0" applyFill="1" applyBorder="1" applyAlignment="1" applyProtection="1">
      <alignment horizontal="center" vertical="center"/>
      <protection locked="0"/>
    </xf>
    <xf numFmtId="0" fontId="0" fillId="0" borderId="72" xfId="0" applyBorder="1" applyAlignment="1">
      <alignment horizontal="center"/>
    </xf>
    <xf numFmtId="0" fontId="3" fillId="5" borderId="73" xfId="0" applyFont="1" applyFill="1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2" fillId="22" borderId="8" xfId="0" applyFont="1" applyFill="1" applyBorder="1" applyProtection="1">
      <protection locked="0"/>
    </xf>
    <xf numFmtId="0" fontId="2" fillId="22" borderId="1" xfId="0" applyFont="1" applyFill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0" fillId="6" borderId="75" xfId="0" applyFill="1" applyBorder="1" applyAlignment="1">
      <alignment horizontal="center" vertical="center"/>
    </xf>
    <xf numFmtId="0" fontId="2" fillId="22" borderId="76" xfId="0" applyFont="1" applyFill="1" applyBorder="1" applyProtection="1">
      <protection locked="0"/>
    </xf>
    <xf numFmtId="0" fontId="2" fillId="22" borderId="77" xfId="0" applyFont="1" applyFill="1" applyBorder="1" applyProtection="1">
      <protection locked="0"/>
    </xf>
    <xf numFmtId="0" fontId="0" fillId="0" borderId="78" xfId="0" applyBorder="1"/>
    <xf numFmtId="0" fontId="0" fillId="8" borderId="43" xfId="0" applyFill="1" applyBorder="1"/>
    <xf numFmtId="0" fontId="0" fillId="6" borderId="79" xfId="0" applyFill="1" applyBorder="1" applyAlignment="1">
      <alignment horizontal="center" vertical="center"/>
    </xf>
    <xf numFmtId="0" fontId="0" fillId="9" borderId="43" xfId="0" applyFill="1" applyBorder="1"/>
    <xf numFmtId="0" fontId="0" fillId="0" borderId="80" xfId="0" applyBorder="1"/>
    <xf numFmtId="0" fontId="0" fillId="22" borderId="43" xfId="0" applyFill="1" applyBorder="1"/>
    <xf numFmtId="0" fontId="0" fillId="0" borderId="0" xfId="0" applyProtection="1">
      <protection locked="0"/>
    </xf>
    <xf numFmtId="0" fontId="24" fillId="31" borderId="8" xfId="0" applyFont="1" applyFill="1" applyBorder="1"/>
    <xf numFmtId="0" fontId="24" fillId="32" borderId="1" xfId="0" applyFont="1" applyFill="1" applyBorder="1"/>
    <xf numFmtId="0" fontId="24" fillId="33" borderId="1" xfId="0" applyFont="1" applyFill="1" applyBorder="1"/>
    <xf numFmtId="0" fontId="25" fillId="0" borderId="1" xfId="0" applyFont="1" applyBorder="1"/>
    <xf numFmtId="0" fontId="26" fillId="0" borderId="0" xfId="0" applyFont="1"/>
    <xf numFmtId="0" fontId="26" fillId="34" borderId="0" xfId="0" applyFont="1" applyFill="1"/>
    <xf numFmtId="0" fontId="26" fillId="35" borderId="4" xfId="0" applyFont="1" applyFill="1" applyBorder="1" applyAlignment="1">
      <alignment horizontal="center" vertical="center"/>
    </xf>
    <xf numFmtId="0" fontId="24" fillId="32" borderId="8" xfId="0" applyFont="1" applyFill="1" applyBorder="1"/>
    <xf numFmtId="0" fontId="24" fillId="31" borderId="1" xfId="0" applyFont="1" applyFill="1" applyBorder="1"/>
    <xf numFmtId="0" fontId="24" fillId="33" borderId="8" xfId="0" applyFont="1" applyFill="1" applyBorder="1"/>
    <xf numFmtId="0" fontId="26" fillId="36" borderId="0" xfId="0" applyFont="1" applyFill="1"/>
    <xf numFmtId="0" fontId="25" fillId="0" borderId="8" xfId="0" applyFont="1" applyBorder="1"/>
    <xf numFmtId="0" fontId="3" fillId="5" borderId="64" xfId="0" applyFont="1" applyFill="1" applyBorder="1" applyAlignment="1">
      <alignment horizontal="center" vertical="center"/>
    </xf>
    <xf numFmtId="0" fontId="0" fillId="2" borderId="64" xfId="0" applyFill="1" applyBorder="1" applyAlignment="1">
      <alignment horizontal="center" vertical="center"/>
    </xf>
    <xf numFmtId="0" fontId="0" fillId="0" borderId="81" xfId="0" applyBorder="1"/>
    <xf numFmtId="0" fontId="19" fillId="25" borderId="8" xfId="0" applyFont="1" applyFill="1" applyBorder="1"/>
    <xf numFmtId="0" fontId="28" fillId="37" borderId="8" xfId="0" applyFont="1" applyFill="1" applyBorder="1" applyProtection="1">
      <protection locked="0"/>
    </xf>
    <xf numFmtId="0" fontId="28" fillId="25" borderId="8" xfId="0" applyFont="1" applyFill="1" applyBorder="1" applyProtection="1">
      <protection locked="0"/>
    </xf>
    <xf numFmtId="0" fontId="0" fillId="0" borderId="56" xfId="0" applyBorder="1" applyAlignment="1">
      <alignment horizontal="center" vertical="center"/>
    </xf>
    <xf numFmtId="0" fontId="3" fillId="4" borderId="1" xfId="0" applyFont="1" applyFill="1" applyBorder="1"/>
    <xf numFmtId="0" fontId="28" fillId="37" borderId="1" xfId="0" applyFont="1" applyFill="1" applyBorder="1" applyProtection="1">
      <protection locked="0"/>
    </xf>
    <xf numFmtId="0" fontId="27" fillId="4" borderId="1" xfId="0" applyFont="1" applyFill="1" applyBorder="1" applyProtection="1">
      <protection locked="0"/>
    </xf>
    <xf numFmtId="0" fontId="3" fillId="3" borderId="1" xfId="0" applyFont="1" applyFill="1" applyBorder="1"/>
    <xf numFmtId="0" fontId="27" fillId="3" borderId="1" xfId="0" applyFont="1" applyFill="1" applyBorder="1" applyProtection="1">
      <protection locked="0"/>
    </xf>
    <xf numFmtId="0" fontId="3" fillId="38" borderId="1" xfId="0" applyFont="1" applyFill="1" applyBorder="1"/>
    <xf numFmtId="0" fontId="27" fillId="38" borderId="1" xfId="0" applyFont="1" applyFill="1" applyBorder="1" applyProtection="1">
      <protection locked="0"/>
    </xf>
    <xf numFmtId="0" fontId="0" fillId="0" borderId="82" xfId="0" applyBorder="1" applyAlignment="1">
      <alignment horizontal="center" vertical="center"/>
    </xf>
    <xf numFmtId="0" fontId="3" fillId="4" borderId="8" xfId="0" applyFont="1" applyFill="1" applyBorder="1"/>
    <xf numFmtId="0" fontId="27" fillId="4" borderId="8" xfId="0" applyFont="1" applyFill="1" applyBorder="1"/>
    <xf numFmtId="0" fontId="27" fillId="4" borderId="8" xfId="0" applyFont="1" applyFill="1" applyBorder="1" applyProtection="1">
      <protection locked="0"/>
    </xf>
    <xf numFmtId="0" fontId="27" fillId="3" borderId="1" xfId="0" applyFont="1" applyFill="1" applyBorder="1"/>
    <xf numFmtId="0" fontId="27" fillId="38" borderId="1" xfId="0" applyFont="1" applyFill="1" applyBorder="1"/>
    <xf numFmtId="0" fontId="19" fillId="25" borderId="1" xfId="0" applyFont="1" applyFill="1" applyBorder="1"/>
    <xf numFmtId="0" fontId="28" fillId="25" borderId="1" xfId="0" applyFont="1" applyFill="1" applyBorder="1"/>
    <xf numFmtId="0" fontId="28" fillId="25" borderId="1" xfId="0" applyFont="1" applyFill="1" applyBorder="1" applyProtection="1">
      <protection locked="0"/>
    </xf>
    <xf numFmtId="0" fontId="3" fillId="3" borderId="8" xfId="0" applyFont="1" applyFill="1" applyBorder="1"/>
    <xf numFmtId="0" fontId="27" fillId="3" borderId="8" xfId="0" applyFont="1" applyFill="1" applyBorder="1"/>
    <xf numFmtId="0" fontId="27" fillId="3" borderId="8" xfId="0" applyFont="1" applyFill="1" applyBorder="1" applyProtection="1">
      <protection locked="0"/>
    </xf>
    <xf numFmtId="0" fontId="27" fillId="4" borderId="1" xfId="0" applyFont="1" applyFill="1" applyBorder="1"/>
    <xf numFmtId="0" fontId="3" fillId="38" borderId="8" xfId="0" applyFont="1" applyFill="1" applyBorder="1"/>
    <xf numFmtId="0" fontId="27" fillId="38" borderId="8" xfId="0" applyFont="1" applyFill="1" applyBorder="1"/>
    <xf numFmtId="0" fontId="27" fillId="38" borderId="8" xfId="0" applyFont="1" applyFill="1" applyBorder="1" applyProtection="1">
      <protection locked="0"/>
    </xf>
    <xf numFmtId="2" fontId="9" fillId="21" borderId="0" xfId="0" applyNumberFormat="1" applyFont="1" applyFill="1"/>
    <xf numFmtId="2" fontId="12" fillId="0" borderId="0" xfId="0" applyNumberFormat="1" applyFont="1" applyAlignment="1">
      <alignment horizontal="center" vertical="center"/>
    </xf>
    <xf numFmtId="2" fontId="12" fillId="21" borderId="0" xfId="0" applyNumberFormat="1" applyFont="1" applyFill="1" applyAlignment="1">
      <alignment horizontal="center" vertical="center"/>
    </xf>
    <xf numFmtId="2" fontId="12" fillId="0" borderId="0" xfId="0" applyNumberFormat="1" applyFont="1"/>
    <xf numFmtId="1" fontId="9" fillId="21" borderId="0" xfId="0" applyNumberFormat="1" applyFont="1" applyFill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" fontId="6" fillId="21" borderId="0" xfId="0" applyNumberFormat="1" applyFont="1" applyFill="1" applyAlignment="1">
      <alignment horizontal="center" vertical="center"/>
    </xf>
    <xf numFmtId="1" fontId="9" fillId="21" borderId="0" xfId="0" applyNumberFormat="1" applyFont="1" applyFill="1"/>
    <xf numFmtId="1" fontId="12" fillId="0" borderId="0" xfId="0" applyNumberFormat="1" applyFont="1" applyAlignment="1">
      <alignment horizontal="center" vertical="center"/>
    </xf>
    <xf numFmtId="1" fontId="12" fillId="25" borderId="0" xfId="0" applyNumberFormat="1" applyFont="1" applyFill="1" applyAlignment="1">
      <alignment horizontal="center" vertical="center"/>
    </xf>
    <xf numFmtId="1" fontId="12" fillId="21" borderId="0" xfId="0" applyNumberFormat="1" applyFont="1" applyFill="1" applyAlignment="1">
      <alignment horizontal="center" vertical="center"/>
    </xf>
    <xf numFmtId="0" fontId="12" fillId="21" borderId="27" xfId="0" applyFont="1" applyFill="1" applyBorder="1"/>
    <xf numFmtId="0" fontId="12" fillId="21" borderId="43" xfId="0" applyFont="1" applyFill="1" applyBorder="1"/>
    <xf numFmtId="165" fontId="9" fillId="21" borderId="43" xfId="0" applyNumberFormat="1" applyFont="1" applyFill="1" applyBorder="1" applyAlignment="1">
      <alignment horizontal="center" vertical="center"/>
    </xf>
    <xf numFmtId="165" fontId="12" fillId="0" borderId="43" xfId="0" applyNumberFormat="1" applyFont="1" applyBorder="1" applyAlignment="1">
      <alignment horizontal="center" vertical="center"/>
    </xf>
    <xf numFmtId="2" fontId="12" fillId="25" borderId="27" xfId="0" applyNumberFormat="1" applyFont="1" applyFill="1" applyBorder="1" applyAlignment="1">
      <alignment horizontal="center" vertical="center"/>
    </xf>
    <xf numFmtId="165" fontId="6" fillId="21" borderId="27" xfId="0" applyNumberFormat="1" applyFont="1" applyFill="1" applyBorder="1" applyAlignment="1">
      <alignment horizontal="center" vertical="center"/>
    </xf>
    <xf numFmtId="165" fontId="6" fillId="0" borderId="27" xfId="0" applyNumberFormat="1" applyFont="1" applyBorder="1" applyAlignment="1">
      <alignment horizontal="center" vertical="center"/>
    </xf>
    <xf numFmtId="165" fontId="9" fillId="0" borderId="43" xfId="0" applyNumberFormat="1" applyFont="1" applyBorder="1" applyAlignment="1">
      <alignment horizontal="center" vertical="center"/>
    </xf>
    <xf numFmtId="165" fontId="9" fillId="21" borderId="27" xfId="0" applyNumberFormat="1" applyFont="1" applyFill="1" applyBorder="1" applyAlignment="1">
      <alignment horizontal="center" vertical="center"/>
    </xf>
    <xf numFmtId="165" fontId="12" fillId="25" borderId="27" xfId="0" applyNumberFormat="1" applyFont="1" applyFill="1" applyBorder="1" applyAlignment="1">
      <alignment horizontal="center" vertical="center"/>
    </xf>
    <xf numFmtId="165" fontId="12" fillId="25" borderId="43" xfId="0" applyNumberFormat="1" applyFont="1" applyFill="1" applyBorder="1" applyAlignment="1">
      <alignment horizontal="center" vertical="center"/>
    </xf>
    <xf numFmtId="165" fontId="12" fillId="21" borderId="27" xfId="0" applyNumberFormat="1" applyFont="1" applyFill="1" applyBorder="1" applyAlignment="1">
      <alignment horizontal="center" vertical="center"/>
    </xf>
    <xf numFmtId="0" fontId="19" fillId="21" borderId="0" xfId="0" applyFont="1" applyFill="1"/>
    <xf numFmtId="165" fontId="12" fillId="21" borderId="43" xfId="0" applyNumberFormat="1" applyFont="1" applyFill="1" applyBorder="1" applyAlignment="1">
      <alignment horizontal="center" vertical="center"/>
    </xf>
    <xf numFmtId="2" fontId="21" fillId="0" borderId="0" xfId="0" applyNumberFormat="1" applyFont="1"/>
    <xf numFmtId="2" fontId="22" fillId="21" borderId="0" xfId="0" applyNumberFormat="1" applyFont="1" applyFill="1"/>
    <xf numFmtId="0" fontId="9" fillId="21" borderId="0" xfId="0" applyFont="1" applyFill="1" applyAlignment="1">
      <alignment horizontal="center"/>
    </xf>
    <xf numFmtId="0" fontId="12" fillId="25" borderId="0" xfId="0" applyFont="1" applyFill="1" applyAlignment="1">
      <alignment horizontal="center"/>
    </xf>
    <xf numFmtId="0" fontId="12" fillId="21" borderId="0" xfId="0" applyFont="1" applyFill="1" applyAlignment="1">
      <alignment horizontal="center"/>
    </xf>
    <xf numFmtId="0" fontId="12" fillId="25" borderId="27" xfId="0" applyFont="1" applyFill="1" applyBorder="1"/>
    <xf numFmtId="0" fontId="12" fillId="25" borderId="43" xfId="0" applyFont="1" applyFill="1" applyBorder="1"/>
    <xf numFmtId="0" fontId="19" fillId="25" borderId="43" xfId="0" applyFont="1" applyFill="1" applyBorder="1" applyAlignment="1">
      <alignment horizontal="center"/>
    </xf>
    <xf numFmtId="0" fontId="19" fillId="25" borderId="27" xfId="0" applyFont="1" applyFill="1" applyBorder="1"/>
    <xf numFmtId="0" fontId="19" fillId="25" borderId="43" xfId="0" applyFont="1" applyFill="1" applyBorder="1"/>
    <xf numFmtId="2" fontId="29" fillId="25" borderId="0" xfId="0" applyNumberFormat="1" applyFont="1" applyFill="1"/>
    <xf numFmtId="0" fontId="0" fillId="25" borderId="0" xfId="0" applyFill="1" applyAlignment="1">
      <alignment horizontal="center" vertical="center"/>
    </xf>
    <xf numFmtId="0" fontId="0" fillId="25" borderId="0" xfId="0" applyFill="1"/>
    <xf numFmtId="0" fontId="0" fillId="22" borderId="1" xfId="0" applyFill="1" applyBorder="1"/>
    <xf numFmtId="0" fontId="3" fillId="4" borderId="0" xfId="0" applyFont="1" applyFill="1" applyAlignment="1">
      <alignment horizontal="center" vertical="center"/>
    </xf>
    <xf numFmtId="0" fontId="3" fillId="4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0" fontId="3" fillId="5" borderId="0" xfId="0" applyFont="1" applyFill="1" applyAlignment="1">
      <alignment horizontal="center" vertical="center"/>
    </xf>
    <xf numFmtId="0" fontId="3" fillId="5" borderId="0" xfId="0" applyFont="1" applyFill="1"/>
    <xf numFmtId="0" fontId="3" fillId="23" borderId="37" xfId="0" applyFont="1" applyFill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6" fillId="21" borderId="27" xfId="0" applyNumberFormat="1" applyFont="1" applyFill="1" applyBorder="1" applyAlignment="1">
      <alignment horizontal="center" vertical="center"/>
    </xf>
    <xf numFmtId="2" fontId="9" fillId="21" borderId="27" xfId="0" applyNumberFormat="1" applyFont="1" applyFill="1" applyBorder="1"/>
    <xf numFmtId="0" fontId="17" fillId="28" borderId="56" xfId="0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8" fillId="22" borderId="28" xfId="0" applyFont="1" applyFill="1" applyBorder="1" applyAlignment="1">
      <alignment horizontal="center" vertical="center"/>
    </xf>
    <xf numFmtId="0" fontId="8" fillId="22" borderId="31" xfId="0" applyFont="1" applyFill="1" applyBorder="1" applyAlignment="1">
      <alignment horizontal="center" vertical="center"/>
    </xf>
    <xf numFmtId="0" fontId="8" fillId="22" borderId="58" xfId="0" applyFont="1" applyFill="1" applyBorder="1" applyAlignment="1">
      <alignment horizontal="center" vertical="center"/>
    </xf>
    <xf numFmtId="0" fontId="8" fillId="22" borderId="59" xfId="0" applyFont="1" applyFill="1" applyBorder="1" applyAlignment="1">
      <alignment horizontal="center" vertical="center"/>
    </xf>
    <xf numFmtId="0" fontId="8" fillId="22" borderId="83" xfId="0" applyFont="1" applyFill="1" applyBorder="1" applyAlignment="1">
      <alignment horizontal="center" vertical="center"/>
    </xf>
    <xf numFmtId="0" fontId="8" fillId="22" borderId="60" xfId="0" applyFont="1" applyFill="1" applyBorder="1" applyAlignment="1">
      <alignment horizontal="center" vertical="center"/>
    </xf>
    <xf numFmtId="0" fontId="20" fillId="24" borderId="31" xfId="0" applyFont="1" applyFill="1" applyBorder="1" applyAlignment="1">
      <alignment horizontal="center" vertical="center" wrapText="1"/>
    </xf>
    <xf numFmtId="0" fontId="20" fillId="24" borderId="28" xfId="0" applyFont="1" applyFill="1" applyBorder="1" applyAlignment="1">
      <alignment horizontal="center" vertical="center" wrapText="1"/>
    </xf>
    <xf numFmtId="0" fontId="8" fillId="22" borderId="32" xfId="0" applyFont="1" applyFill="1" applyBorder="1" applyAlignment="1">
      <alignment horizontal="center" vertical="center"/>
    </xf>
    <xf numFmtId="0" fontId="16" fillId="0" borderId="47" xfId="0" applyFont="1" applyBorder="1" applyAlignment="1">
      <alignment horizontal="center"/>
    </xf>
    <xf numFmtId="0" fontId="16" fillId="0" borderId="48" xfId="0" applyFont="1" applyBorder="1" applyAlignment="1">
      <alignment horizontal="center"/>
    </xf>
    <xf numFmtId="0" fontId="16" fillId="0" borderId="49" xfId="0" applyFont="1" applyBorder="1" applyAlignment="1">
      <alignment horizontal="center"/>
    </xf>
    <xf numFmtId="0" fontId="16" fillId="0" borderId="50" xfId="0" applyFont="1" applyBorder="1" applyAlignment="1">
      <alignment horizontal="center"/>
    </xf>
    <xf numFmtId="0" fontId="16" fillId="0" borderId="51" xfId="0" applyFont="1" applyBorder="1" applyAlignment="1">
      <alignment horizontal="center"/>
    </xf>
    <xf numFmtId="0" fontId="16" fillId="0" borderId="52" xfId="0" applyFont="1" applyBorder="1" applyAlignment="1">
      <alignment horizont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8" fillId="22" borderId="33" xfId="0" applyFont="1" applyFill="1" applyBorder="1" applyAlignment="1">
      <alignment horizontal="center" vertical="center"/>
    </xf>
    <xf numFmtId="0" fontId="8" fillId="22" borderId="34" xfId="0" applyFont="1" applyFill="1" applyBorder="1" applyAlignment="1">
      <alignment horizontal="center" vertical="center"/>
    </xf>
    <xf numFmtId="0" fontId="8" fillId="22" borderId="35" xfId="0" applyFont="1" applyFill="1" applyBorder="1" applyAlignment="1">
      <alignment horizontal="center" vertical="center"/>
    </xf>
    <xf numFmtId="0" fontId="20" fillId="24" borderId="32" xfId="0" applyFont="1" applyFill="1" applyBorder="1" applyAlignment="1">
      <alignment horizontal="center" vertical="center" wrapText="1"/>
    </xf>
    <xf numFmtId="2" fontId="22" fillId="25" borderId="0" xfId="0" applyNumberFormat="1" applyFont="1" applyFill="1"/>
    <xf numFmtId="0" fontId="30" fillId="0" borderId="0" xfId="0" applyFont="1"/>
  </cellXfs>
  <cellStyles count="1">
    <cellStyle name="Normal" xfId="0" builtinId="0"/>
  </cellStyles>
  <dxfs count="17">
    <dxf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  <dxf>
      <font>
        <color theme="0" tint="-4.9989318521683403E-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0" tint="-4.9989318521683403E-2"/>
      </font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LLYS\g\Backup%20Allt%20Annat\Backup%20Egna%20Foto%20&amp;%20Filmer%20&amp;%20Bilder%20&#214;vrigt\Dokument%20&amp;%20Egna%20Bilder\Bilbana\Underlag%20till%20t&#228;vlingen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>
        <row r="3">
          <cell r="B3" t="str">
            <v>Tomas</v>
          </cell>
        </row>
        <row r="110">
          <cell r="B110">
            <v>218.3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workbookViewId="0">
      <selection activeCell="H17" sqref="H17"/>
    </sheetView>
  </sheetViews>
  <sheetFormatPr defaultRowHeight="15" x14ac:dyDescent="0.25"/>
  <sheetData>
    <row r="1" spans="1:6" x14ac:dyDescent="0.25">
      <c r="B1" s="2" t="s">
        <v>5</v>
      </c>
      <c r="C1" s="2" t="s">
        <v>6</v>
      </c>
      <c r="D1" s="2" t="s">
        <v>7</v>
      </c>
      <c r="E1" s="2" t="s">
        <v>8</v>
      </c>
      <c r="F1" s="2" t="s">
        <v>2</v>
      </c>
    </row>
    <row r="2" spans="1:6" x14ac:dyDescent="0.25">
      <c r="B2" s="2"/>
      <c r="C2" s="2"/>
      <c r="D2" s="2"/>
      <c r="E2" s="2"/>
      <c r="F2" s="2"/>
    </row>
    <row r="3" spans="1:6" x14ac:dyDescent="0.25">
      <c r="A3" t="s">
        <v>20</v>
      </c>
      <c r="B3" s="3">
        <v>213</v>
      </c>
      <c r="C3" s="3">
        <v>217</v>
      </c>
      <c r="D3" s="3">
        <v>212</v>
      </c>
      <c r="E3" s="3">
        <v>202</v>
      </c>
      <c r="F3" s="1">
        <f>SUM(B3:E3)</f>
        <v>844</v>
      </c>
    </row>
    <row r="4" spans="1:6" x14ac:dyDescent="0.25">
      <c r="A4" t="s">
        <v>0</v>
      </c>
      <c r="B4" s="3">
        <v>231</v>
      </c>
      <c r="C4" s="3">
        <v>231</v>
      </c>
      <c r="D4" s="3">
        <v>233</v>
      </c>
      <c r="E4" s="3">
        <v>231</v>
      </c>
      <c r="F4" s="1">
        <f t="shared" ref="F4:F6" si="0">SUM(B4:E4)</f>
        <v>926</v>
      </c>
    </row>
    <row r="5" spans="1:6" x14ac:dyDescent="0.25">
      <c r="A5" t="s">
        <v>13</v>
      </c>
      <c r="B5" s="3">
        <v>209</v>
      </c>
      <c r="C5" s="3">
        <v>216</v>
      </c>
      <c r="D5" s="3">
        <v>216</v>
      </c>
      <c r="E5" s="3">
        <v>207</v>
      </c>
      <c r="F5" s="1">
        <f t="shared" si="0"/>
        <v>848</v>
      </c>
    </row>
    <row r="6" spans="1:6" x14ac:dyDescent="0.25">
      <c r="A6" t="s">
        <v>1</v>
      </c>
      <c r="B6" s="3">
        <v>235</v>
      </c>
      <c r="C6" s="3">
        <v>238</v>
      </c>
      <c r="D6" s="3">
        <v>235</v>
      </c>
      <c r="E6" s="3">
        <v>240</v>
      </c>
      <c r="F6" s="4">
        <f t="shared" si="0"/>
        <v>948</v>
      </c>
    </row>
    <row r="7" spans="1:6" x14ac:dyDescent="0.25">
      <c r="B7" s="1"/>
      <c r="C7" s="1"/>
      <c r="D7" s="1"/>
      <c r="E7" s="1"/>
      <c r="F7" s="1">
        <f>SUM(F3:F6)</f>
        <v>3566</v>
      </c>
    </row>
    <row r="8" spans="1:6" x14ac:dyDescent="0.25">
      <c r="B8" s="1"/>
      <c r="C8" s="1"/>
      <c r="D8" s="1"/>
      <c r="E8" s="1"/>
      <c r="F8" s="1"/>
    </row>
    <row r="9" spans="1:6" x14ac:dyDescent="0.25">
      <c r="A9" t="s">
        <v>9</v>
      </c>
      <c r="B9" s="3">
        <v>218</v>
      </c>
      <c r="C9" s="3">
        <v>223</v>
      </c>
      <c r="D9" s="3">
        <v>222</v>
      </c>
      <c r="E9" s="3">
        <v>206</v>
      </c>
      <c r="F9" s="1">
        <f>SUM(B9:E9)</f>
        <v>869</v>
      </c>
    </row>
    <row r="10" spans="1:6" x14ac:dyDescent="0.25">
      <c r="A10" t="s">
        <v>10</v>
      </c>
      <c r="B10" s="3">
        <v>220</v>
      </c>
      <c r="C10" s="3">
        <v>218</v>
      </c>
      <c r="D10" s="3">
        <v>216</v>
      </c>
      <c r="E10" s="3">
        <v>213</v>
      </c>
      <c r="F10" s="1">
        <f t="shared" ref="F10:F12" si="1">SUM(B10:E10)</f>
        <v>867</v>
      </c>
    </row>
    <row r="11" spans="1:6" x14ac:dyDescent="0.25">
      <c r="A11" t="s">
        <v>21</v>
      </c>
      <c r="B11" s="3">
        <v>210</v>
      </c>
      <c r="C11" s="3">
        <v>211</v>
      </c>
      <c r="D11" s="3">
        <v>202</v>
      </c>
      <c r="E11" s="3">
        <v>205</v>
      </c>
      <c r="F11" s="1">
        <f t="shared" si="1"/>
        <v>828</v>
      </c>
    </row>
    <row r="12" spans="1:6" x14ac:dyDescent="0.25">
      <c r="A12" t="s">
        <v>22</v>
      </c>
      <c r="B12" s="3">
        <v>214</v>
      </c>
      <c r="C12" s="3">
        <v>215</v>
      </c>
      <c r="D12" s="3">
        <v>216</v>
      </c>
      <c r="E12" s="3">
        <v>206</v>
      </c>
      <c r="F12" s="4">
        <f t="shared" si="1"/>
        <v>851</v>
      </c>
    </row>
    <row r="13" spans="1:6" x14ac:dyDescent="0.25">
      <c r="F13" s="1">
        <f>SUM(F9:F12)</f>
        <v>3415</v>
      </c>
    </row>
    <row r="14" spans="1:6" x14ac:dyDescent="0.25">
      <c r="B14" s="1"/>
      <c r="C14" s="1"/>
      <c r="D14" s="1"/>
      <c r="E14" s="1"/>
      <c r="F14" s="1"/>
    </row>
    <row r="15" spans="1:6" x14ac:dyDescent="0.25">
      <c r="A15" t="s">
        <v>3</v>
      </c>
      <c r="B15" s="3">
        <v>215</v>
      </c>
      <c r="C15" s="3">
        <v>216</v>
      </c>
      <c r="D15" s="3">
        <v>216</v>
      </c>
      <c r="E15" s="3">
        <v>202</v>
      </c>
      <c r="F15" s="1">
        <f>SUM(B15:E15)</f>
        <v>849</v>
      </c>
    </row>
    <row r="16" spans="1:6" x14ac:dyDescent="0.25">
      <c r="A16" t="s">
        <v>4</v>
      </c>
      <c r="B16" s="3">
        <v>228</v>
      </c>
      <c r="C16" s="3">
        <v>219</v>
      </c>
      <c r="D16" s="3">
        <v>212</v>
      </c>
      <c r="E16" s="3">
        <v>201</v>
      </c>
      <c r="F16" s="1">
        <f>SUM(B16:E16)</f>
        <v>860</v>
      </c>
    </row>
    <row r="17" spans="1:6" x14ac:dyDescent="0.25">
      <c r="A17" t="s">
        <v>23</v>
      </c>
      <c r="B17" s="3">
        <v>187</v>
      </c>
      <c r="C17" s="3">
        <v>190</v>
      </c>
      <c r="D17" s="3">
        <v>154</v>
      </c>
      <c r="E17" s="3">
        <v>195</v>
      </c>
      <c r="F17" s="1">
        <f t="shared" ref="F17:F18" si="2">SUM(B17:E17)</f>
        <v>726</v>
      </c>
    </row>
    <row r="18" spans="1:6" x14ac:dyDescent="0.25">
      <c r="A18" t="s">
        <v>24</v>
      </c>
      <c r="B18" s="3">
        <v>188</v>
      </c>
      <c r="C18" s="3">
        <v>192</v>
      </c>
      <c r="D18" s="3">
        <v>212</v>
      </c>
      <c r="E18" s="3">
        <v>152</v>
      </c>
      <c r="F18" s="4">
        <f t="shared" si="2"/>
        <v>744</v>
      </c>
    </row>
    <row r="19" spans="1:6" x14ac:dyDescent="0.25">
      <c r="F19" s="1">
        <f>SUM(F15:F18)</f>
        <v>3179</v>
      </c>
    </row>
    <row r="20" spans="1:6" x14ac:dyDescent="0.25">
      <c r="C20" s="5"/>
    </row>
    <row r="21" spans="1:6" x14ac:dyDescent="0.25">
      <c r="A21" t="s">
        <v>25</v>
      </c>
      <c r="B21" s="3">
        <v>216</v>
      </c>
      <c r="C21" s="3">
        <v>218</v>
      </c>
      <c r="D21" s="3">
        <v>105</v>
      </c>
      <c r="E21" s="3">
        <v>146</v>
      </c>
      <c r="F21" s="1">
        <f>SUM(B21:E21)</f>
        <v>685</v>
      </c>
    </row>
    <row r="22" spans="1:6" x14ac:dyDescent="0.25">
      <c r="A22" t="s">
        <v>26</v>
      </c>
      <c r="B22" s="3">
        <v>176</v>
      </c>
      <c r="C22" s="3">
        <v>130</v>
      </c>
      <c r="D22" s="3">
        <v>191</v>
      </c>
      <c r="E22" s="3">
        <v>184</v>
      </c>
      <c r="F22" s="1">
        <f t="shared" ref="F22:F24" si="3">SUM(B22:E22)</f>
        <v>681</v>
      </c>
    </row>
    <row r="23" spans="1:6" x14ac:dyDescent="0.25">
      <c r="A23" t="s">
        <v>11</v>
      </c>
      <c r="B23" s="3">
        <v>204</v>
      </c>
      <c r="C23" s="3">
        <v>222</v>
      </c>
      <c r="D23" s="3">
        <v>209</v>
      </c>
      <c r="E23" s="3">
        <v>204</v>
      </c>
      <c r="F23" s="1">
        <f t="shared" si="3"/>
        <v>839</v>
      </c>
    </row>
    <row r="24" spans="1:6" x14ac:dyDescent="0.25">
      <c r="A24" t="s">
        <v>12</v>
      </c>
      <c r="B24" s="3">
        <v>201</v>
      </c>
      <c r="C24" s="3">
        <v>177</v>
      </c>
      <c r="D24" s="3">
        <v>172</v>
      </c>
      <c r="E24" s="3">
        <v>187</v>
      </c>
      <c r="F24" s="4">
        <f t="shared" si="3"/>
        <v>737</v>
      </c>
    </row>
    <row r="25" spans="1:6" x14ac:dyDescent="0.25">
      <c r="F25" s="1">
        <f>SUM(F21:F24)</f>
        <v>2942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B25D9-7BE4-45DD-9538-613ECDBC5594}">
  <dimension ref="A1:L149"/>
  <sheetViews>
    <sheetView workbookViewId="0">
      <selection sqref="A1:L149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7" max="7" width="11.5703125" bestFit="1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5.75" thickBot="1" x14ac:dyDescent="0.3">
      <c r="A1" s="282" t="s">
        <v>27</v>
      </c>
      <c r="B1" s="283" t="s">
        <v>30</v>
      </c>
      <c r="C1" s="284" t="s">
        <v>29</v>
      </c>
      <c r="D1" s="285" t="s">
        <v>28</v>
      </c>
      <c r="E1" s="352" t="s">
        <v>31</v>
      </c>
      <c r="F1" s="353" t="s">
        <v>32</v>
      </c>
      <c r="G1" s="286"/>
      <c r="H1" s="287" t="s">
        <v>33</v>
      </c>
      <c r="I1" s="287" t="s">
        <v>34</v>
      </c>
      <c r="J1" s="287" t="s">
        <v>35</v>
      </c>
      <c r="K1" s="354"/>
    </row>
    <row r="2" spans="1:11" ht="15.75" thickTop="1" x14ac:dyDescent="0.25">
      <c r="A2" s="288" t="s">
        <v>36</v>
      </c>
      <c r="B2" s="17"/>
      <c r="C2" s="18"/>
      <c r="D2" s="289"/>
      <c r="E2" s="19"/>
      <c r="F2" s="20" t="s">
        <v>36</v>
      </c>
      <c r="G2" s="355" t="s">
        <v>37</v>
      </c>
      <c r="H2" s="356" t="s">
        <v>207</v>
      </c>
      <c r="I2" s="357" t="str">
        <f>VLOOKUP(H2,$A$134:$B$137,2,FALSE)</f>
        <v>Magnus H</v>
      </c>
      <c r="J2" s="357"/>
      <c r="K2" s="358"/>
    </row>
    <row r="3" spans="1:11" x14ac:dyDescent="0.25">
      <c r="A3" s="290" t="s">
        <v>41</v>
      </c>
      <c r="B3" s="291" t="str">
        <f>I2</f>
        <v>Magnus H</v>
      </c>
      <c r="C3" s="25" t="str">
        <f>I3</f>
        <v>Mathias s</v>
      </c>
      <c r="D3" s="24" t="str">
        <f>I4</f>
        <v>Ulf P</v>
      </c>
      <c r="E3" s="27" t="str">
        <f>I5</f>
        <v>Daniel L</v>
      </c>
      <c r="F3" s="1"/>
      <c r="G3" s="359" t="s">
        <v>42</v>
      </c>
      <c r="H3" s="360" t="s">
        <v>191</v>
      </c>
      <c r="I3" s="361" t="str">
        <f>VLOOKUP(H3,$A$138:$B$141,2,FALSE)</f>
        <v>Mathias s</v>
      </c>
      <c r="J3" s="361"/>
      <c r="K3" s="358"/>
    </row>
    <row r="4" spans="1:11" x14ac:dyDescent="0.25">
      <c r="A4" s="290" t="s">
        <v>46</v>
      </c>
      <c r="B4" s="291" t="str">
        <f>H2</f>
        <v>West raceway</v>
      </c>
      <c r="C4" s="25" t="str">
        <f>H3</f>
        <v>Marks Raceway</v>
      </c>
      <c r="D4" s="24" t="str">
        <f>H4</f>
        <v>Team Jäger</v>
      </c>
      <c r="E4" s="27" t="str">
        <f>H5</f>
        <v>KSR</v>
      </c>
      <c r="F4" s="1"/>
      <c r="G4" s="362" t="s">
        <v>47</v>
      </c>
      <c r="H4" s="360" t="s">
        <v>38</v>
      </c>
      <c r="I4" s="363" t="str">
        <f>VLOOKUP(H4,$A$142:$B$145,2,FALSE)</f>
        <v>Ulf P</v>
      </c>
      <c r="J4" s="363"/>
      <c r="K4" s="358"/>
    </row>
    <row r="5" spans="1:11" x14ac:dyDescent="0.25">
      <c r="A5" s="290" t="s">
        <v>51</v>
      </c>
      <c r="B5" s="30">
        <v>181.38</v>
      </c>
      <c r="C5" s="31">
        <v>185.6</v>
      </c>
      <c r="D5" s="292">
        <v>189.28</v>
      </c>
      <c r="E5" s="30">
        <v>200.57</v>
      </c>
      <c r="F5" s="1"/>
      <c r="G5" s="364" t="s">
        <v>52</v>
      </c>
      <c r="H5" s="360" t="s">
        <v>154</v>
      </c>
      <c r="I5" s="365" t="str">
        <f>VLOOKUP(H5,$A$146:$B$149,2,FALSE)</f>
        <v>Daniel L</v>
      </c>
      <c r="J5" s="365"/>
      <c r="K5" s="358"/>
    </row>
    <row r="6" spans="1:11" x14ac:dyDescent="0.25">
      <c r="A6" s="293" t="s">
        <v>55</v>
      </c>
      <c r="B6" s="291">
        <f>B5</f>
        <v>181.38</v>
      </c>
      <c r="C6" s="25">
        <f>C5</f>
        <v>185.6</v>
      </c>
      <c r="D6" s="24">
        <f>D5</f>
        <v>189.28</v>
      </c>
      <c r="E6" s="27">
        <f>E5</f>
        <v>200.57</v>
      </c>
      <c r="F6" s="5"/>
      <c r="G6" s="294"/>
      <c r="H6" s="294"/>
      <c r="I6" s="294"/>
      <c r="J6" s="294"/>
      <c r="K6" s="366"/>
    </row>
    <row r="7" spans="1:11" ht="15.75" thickBot="1" x14ac:dyDescent="0.3">
      <c r="A7" s="32"/>
      <c r="B7" s="33"/>
      <c r="C7" s="34"/>
      <c r="D7" s="295"/>
      <c r="E7" s="33"/>
      <c r="F7" s="35"/>
      <c r="G7" s="36"/>
      <c r="H7" s="36"/>
      <c r="I7" s="36"/>
      <c r="J7" s="36"/>
      <c r="K7" s="34"/>
    </row>
    <row r="8" spans="1:11" ht="16.5" thickTop="1" thickBot="1" x14ac:dyDescent="0.3">
      <c r="A8" s="7" t="s">
        <v>56</v>
      </c>
      <c r="B8" s="296" t="s">
        <v>30</v>
      </c>
      <c r="C8" s="9" t="s">
        <v>29</v>
      </c>
      <c r="D8" s="8" t="s">
        <v>28</v>
      </c>
      <c r="E8" s="11" t="s">
        <v>31</v>
      </c>
      <c r="F8" s="37"/>
      <c r="G8" s="13"/>
      <c r="H8" s="14" t="s">
        <v>33</v>
      </c>
      <c r="I8" s="14" t="s">
        <v>34</v>
      </c>
      <c r="J8" s="14" t="s">
        <v>35</v>
      </c>
      <c r="K8" s="10"/>
    </row>
    <row r="9" spans="1:11" ht="15.75" thickTop="1" x14ac:dyDescent="0.25">
      <c r="A9" s="16" t="s">
        <v>57</v>
      </c>
      <c r="B9" s="17"/>
      <c r="C9" s="18"/>
      <c r="D9" s="295"/>
      <c r="E9" s="17"/>
      <c r="F9" s="20" t="s">
        <v>57</v>
      </c>
      <c r="G9" s="367" t="s">
        <v>37</v>
      </c>
      <c r="H9" s="368" t="str">
        <f>H2</f>
        <v>West raceway</v>
      </c>
      <c r="I9" s="361" t="str">
        <f>VLOOKUP(H9,$A$138:$B$141,2,FALSE)</f>
        <v>Henrik Frid</v>
      </c>
      <c r="J9" s="369"/>
      <c r="K9" s="18"/>
    </row>
    <row r="10" spans="1:11" x14ac:dyDescent="0.25">
      <c r="A10" s="23" t="s">
        <v>41</v>
      </c>
      <c r="B10" s="291" t="str">
        <f>I12</f>
        <v>Henrik S</v>
      </c>
      <c r="C10" s="25" t="str">
        <f>I9</f>
        <v>Henrik Frid</v>
      </c>
      <c r="D10" s="24" t="str">
        <f>I10</f>
        <v>Linus O</v>
      </c>
      <c r="E10" s="27" t="str">
        <f>I11</f>
        <v>Jesper</v>
      </c>
      <c r="F10" s="1"/>
      <c r="G10" s="362" t="s">
        <v>42</v>
      </c>
      <c r="H10" s="370" t="str">
        <f>H3</f>
        <v>Marks Raceway</v>
      </c>
      <c r="I10" s="363" t="str">
        <f>VLOOKUP(H10,$A$142:$B$145,2,FALSE)</f>
        <v>Linus O</v>
      </c>
      <c r="J10" s="363"/>
      <c r="K10" s="18"/>
    </row>
    <row r="11" spans="1:11" x14ac:dyDescent="0.25">
      <c r="A11" s="23" t="s">
        <v>46</v>
      </c>
      <c r="B11" s="291" t="str">
        <f>H12</f>
        <v>KSR</v>
      </c>
      <c r="C11" s="25" t="str">
        <f>H9</f>
        <v>West raceway</v>
      </c>
      <c r="D11" s="24" t="str">
        <f>H10</f>
        <v>Marks Raceway</v>
      </c>
      <c r="E11" s="27" t="str">
        <f>H11</f>
        <v>Team Jäger</v>
      </c>
      <c r="F11" s="1"/>
      <c r="G11" s="364" t="s">
        <v>47</v>
      </c>
      <c r="H11" s="371" t="str">
        <f>H4</f>
        <v>Team Jäger</v>
      </c>
      <c r="I11" s="365" t="str">
        <f>VLOOKUP(H11,$A$146:$B$149,2,FALSE)</f>
        <v>Jesper</v>
      </c>
      <c r="J11" s="365"/>
      <c r="K11" s="18"/>
    </row>
    <row r="12" spans="1:11" x14ac:dyDescent="0.25">
      <c r="A12" s="23" t="s">
        <v>51</v>
      </c>
      <c r="B12" s="30">
        <v>198.31</v>
      </c>
      <c r="C12" s="31">
        <v>188</v>
      </c>
      <c r="D12" s="292">
        <v>191.75</v>
      </c>
      <c r="E12" s="30">
        <v>194.87</v>
      </c>
      <c r="F12" s="1"/>
      <c r="G12" s="372" t="s">
        <v>52</v>
      </c>
      <c r="H12" s="373" t="str">
        <f>H5</f>
        <v>KSR</v>
      </c>
      <c r="I12" s="374" t="str">
        <f>VLOOKUP(H12,$A$134:$B$137,2,FALSE)</f>
        <v>Henrik S</v>
      </c>
      <c r="J12" s="374"/>
      <c r="K12" s="18"/>
    </row>
    <row r="13" spans="1:11" x14ac:dyDescent="0.25">
      <c r="A13" s="23" t="s">
        <v>55</v>
      </c>
      <c r="B13" s="291">
        <f>E5+B12</f>
        <v>398.88</v>
      </c>
      <c r="C13" s="25">
        <f>B5+C12</f>
        <v>369.38</v>
      </c>
      <c r="D13" s="24">
        <f>C5+D12</f>
        <v>377.35</v>
      </c>
      <c r="E13" s="27">
        <f>D5+E12</f>
        <v>384.15</v>
      </c>
      <c r="F13" s="1"/>
    </row>
    <row r="14" spans="1:11" ht="15.75" thickBot="1" x14ac:dyDescent="0.3">
      <c r="A14" s="32"/>
      <c r="B14" s="33"/>
      <c r="C14" s="34"/>
      <c r="D14" s="295"/>
      <c r="E14" s="40"/>
      <c r="F14" s="35"/>
      <c r="G14" s="36"/>
      <c r="H14" s="36"/>
      <c r="I14" s="36"/>
      <c r="J14" s="36"/>
      <c r="K14" s="36"/>
    </row>
    <row r="15" spans="1:11" ht="16.5" thickTop="1" thickBot="1" x14ac:dyDescent="0.3">
      <c r="A15" s="7" t="s">
        <v>61</v>
      </c>
      <c r="B15" s="296" t="s">
        <v>30</v>
      </c>
      <c r="C15" s="9" t="s">
        <v>29</v>
      </c>
      <c r="D15" s="8" t="s">
        <v>28</v>
      </c>
      <c r="E15" s="11" t="s">
        <v>31</v>
      </c>
      <c r="F15" s="37"/>
      <c r="G15" s="13"/>
      <c r="H15" s="14" t="s">
        <v>33</v>
      </c>
      <c r="I15" s="14" t="s">
        <v>34</v>
      </c>
      <c r="J15" s="14" t="s">
        <v>35</v>
      </c>
      <c r="K15" s="15"/>
    </row>
    <row r="16" spans="1:11" ht="15.75" thickTop="1" x14ac:dyDescent="0.25">
      <c r="A16" s="16" t="s">
        <v>62</v>
      </c>
      <c r="B16" s="17"/>
      <c r="C16" s="18"/>
      <c r="D16" s="295"/>
      <c r="E16" s="17"/>
      <c r="F16" s="20" t="s">
        <v>62</v>
      </c>
      <c r="G16" s="375" t="s">
        <v>37</v>
      </c>
      <c r="H16" s="376" t="str">
        <f>H9</f>
        <v>West raceway</v>
      </c>
      <c r="I16" s="363" t="str">
        <f>VLOOKUP(H16,$A$142:$B$145,2,FALSE)</f>
        <v>Mats Löfström</v>
      </c>
      <c r="J16" s="377"/>
      <c r="K16" s="18"/>
    </row>
    <row r="17" spans="1:11" x14ac:dyDescent="0.25">
      <c r="A17" s="23" t="s">
        <v>41</v>
      </c>
      <c r="B17" s="291" t="str">
        <f>I18</f>
        <v>Carsten</v>
      </c>
      <c r="C17" s="25" t="str">
        <f>I19</f>
        <v>Björn</v>
      </c>
      <c r="D17" s="24" t="str">
        <f>I16</f>
        <v>Mats Löfström</v>
      </c>
      <c r="E17" s="27" t="str">
        <f>I17</f>
        <v>Ben</v>
      </c>
      <c r="F17" s="1"/>
      <c r="G17" s="364" t="s">
        <v>42</v>
      </c>
      <c r="H17" s="371" t="str">
        <f>H10</f>
        <v>Marks Raceway</v>
      </c>
      <c r="I17" s="365" t="str">
        <f>VLOOKUP(H17,$A$146:$B$149,2,FALSE)</f>
        <v>Ben</v>
      </c>
      <c r="J17" s="365"/>
      <c r="K17" s="18"/>
    </row>
    <row r="18" spans="1:11" x14ac:dyDescent="0.25">
      <c r="A18" s="23" t="s">
        <v>46</v>
      </c>
      <c r="B18" s="291" t="str">
        <f>H18</f>
        <v>Team Jäger</v>
      </c>
      <c r="C18" s="25" t="str">
        <f>H19</f>
        <v>KSR</v>
      </c>
      <c r="D18" s="24" t="str">
        <f>H16</f>
        <v>West raceway</v>
      </c>
      <c r="E18" s="27" t="str">
        <f>H17</f>
        <v>Marks Raceway</v>
      </c>
      <c r="F18" s="1"/>
      <c r="G18" s="372" t="s">
        <v>47</v>
      </c>
      <c r="H18" s="373" t="str">
        <f>H11</f>
        <v>Team Jäger</v>
      </c>
      <c r="I18" s="374" t="str">
        <f>VLOOKUP(H18,$A$134:$B$137,2,FALSE)</f>
        <v>Carsten</v>
      </c>
      <c r="J18" s="374"/>
      <c r="K18" s="18"/>
    </row>
    <row r="19" spans="1:11" x14ac:dyDescent="0.25">
      <c r="A19" s="23" t="s">
        <v>51</v>
      </c>
      <c r="B19" s="30">
        <v>190.07</v>
      </c>
      <c r="C19" s="31">
        <v>203.59</v>
      </c>
      <c r="D19" s="292">
        <v>190.73</v>
      </c>
      <c r="E19" s="30">
        <v>182.71</v>
      </c>
      <c r="F19" s="1"/>
      <c r="G19" s="359" t="s">
        <v>52</v>
      </c>
      <c r="H19" s="378" t="str">
        <f>H12</f>
        <v>KSR</v>
      </c>
      <c r="I19" s="361" t="str">
        <f>VLOOKUP(H19,$A$138:$B$141,2,FALSE)</f>
        <v>Björn</v>
      </c>
      <c r="J19" s="361"/>
      <c r="K19" s="18"/>
    </row>
    <row r="20" spans="1:11" x14ac:dyDescent="0.25">
      <c r="A20" s="23" t="s">
        <v>55</v>
      </c>
      <c r="B20" s="291">
        <f>D5+E12+B19</f>
        <v>574.22</v>
      </c>
      <c r="C20" s="25">
        <f>E5+B12+C19</f>
        <v>602.47</v>
      </c>
      <c r="D20" s="24">
        <f>B5+C12+D19</f>
        <v>560.11</v>
      </c>
      <c r="E20" s="27">
        <f>C5+D12+E19</f>
        <v>560.06000000000006</v>
      </c>
      <c r="F20" s="1"/>
    </row>
    <row r="21" spans="1:11" ht="15.75" thickBot="1" x14ac:dyDescent="0.3">
      <c r="A21" s="32"/>
      <c r="B21" s="33"/>
      <c r="C21" s="34"/>
      <c r="D21" s="295"/>
      <c r="E21" s="33"/>
      <c r="F21" s="35"/>
      <c r="G21" s="36"/>
      <c r="H21" s="36"/>
      <c r="I21" s="36"/>
      <c r="J21" s="36"/>
      <c r="K21" s="36"/>
    </row>
    <row r="22" spans="1:11" ht="16.5" thickTop="1" thickBot="1" x14ac:dyDescent="0.3">
      <c r="A22" s="7" t="s">
        <v>65</v>
      </c>
      <c r="B22" s="296" t="s">
        <v>30</v>
      </c>
      <c r="C22" s="9" t="s">
        <v>29</v>
      </c>
      <c r="D22" s="8" t="s">
        <v>28</v>
      </c>
      <c r="E22" s="11" t="s">
        <v>31</v>
      </c>
      <c r="F22" s="37"/>
      <c r="G22" s="13"/>
      <c r="H22" s="14" t="s">
        <v>33</v>
      </c>
      <c r="I22" s="14" t="s">
        <v>34</v>
      </c>
      <c r="J22" s="14" t="s">
        <v>35</v>
      </c>
      <c r="K22" s="15"/>
    </row>
    <row r="23" spans="1:11" ht="15.75" thickTop="1" x14ac:dyDescent="0.25">
      <c r="A23" s="16" t="s">
        <v>66</v>
      </c>
      <c r="B23" s="17"/>
      <c r="C23" s="18"/>
      <c r="D23" s="295"/>
      <c r="E23" s="17"/>
      <c r="F23" s="20" t="s">
        <v>66</v>
      </c>
      <c r="G23" s="379" t="s">
        <v>37</v>
      </c>
      <c r="H23" s="380" t="str">
        <f>H16</f>
        <v>West raceway</v>
      </c>
      <c r="I23" s="365" t="str">
        <f>VLOOKUP(H23,$A$146:$B$149,2,FALSE)</f>
        <v>Pompe</v>
      </c>
      <c r="J23" s="381"/>
      <c r="K23" s="18"/>
    </row>
    <row r="24" spans="1:11" x14ac:dyDescent="0.25">
      <c r="A24" s="23" t="s">
        <v>41</v>
      </c>
      <c r="B24" s="291" t="str">
        <f>I24</f>
        <v>Daniel S</v>
      </c>
      <c r="C24" s="25" t="str">
        <f>I25</f>
        <v>Polly</v>
      </c>
      <c r="D24" s="24" t="str">
        <f>I26</f>
        <v>Oskar E</v>
      </c>
      <c r="E24" s="27" t="str">
        <f>I23</f>
        <v>Pompe</v>
      </c>
      <c r="F24" s="1"/>
      <c r="G24" s="372" t="s">
        <v>42</v>
      </c>
      <c r="H24" s="373" t="str">
        <f>H17</f>
        <v>Marks Raceway</v>
      </c>
      <c r="I24" s="374" t="str">
        <f>VLOOKUP(H24,$A$134:$B$137,2,FALSE)</f>
        <v>Daniel S</v>
      </c>
      <c r="J24" s="374"/>
      <c r="K24" s="18"/>
    </row>
    <row r="25" spans="1:11" x14ac:dyDescent="0.25">
      <c r="A25" s="23" t="s">
        <v>46</v>
      </c>
      <c r="B25" s="291" t="str">
        <f>H24</f>
        <v>Marks Raceway</v>
      </c>
      <c r="C25" s="25" t="str">
        <f>H25</f>
        <v>Team Jäger</v>
      </c>
      <c r="D25" s="24" t="str">
        <f>H26</f>
        <v>KSR</v>
      </c>
      <c r="E25" s="27" t="str">
        <f>H23</f>
        <v>West raceway</v>
      </c>
      <c r="F25" s="1"/>
      <c r="G25" s="359" t="s">
        <v>47</v>
      </c>
      <c r="H25" s="378" t="str">
        <f>H18</f>
        <v>Team Jäger</v>
      </c>
      <c r="I25" s="361" t="str">
        <f>VLOOKUP(H25,$A$138:$B$141,2,FALSE)</f>
        <v>Polly</v>
      </c>
      <c r="J25" s="361"/>
      <c r="K25" s="18"/>
    </row>
    <row r="26" spans="1:11" x14ac:dyDescent="0.25">
      <c r="A26" s="23" t="s">
        <v>51</v>
      </c>
      <c r="B26" s="30">
        <v>178.14</v>
      </c>
      <c r="C26" s="31">
        <v>200.67</v>
      </c>
      <c r="D26" s="292">
        <v>211.47</v>
      </c>
      <c r="E26" s="30">
        <v>183.33</v>
      </c>
      <c r="F26" s="1"/>
      <c r="G26" s="362" t="s">
        <v>52</v>
      </c>
      <c r="H26" s="370" t="str">
        <f>H19</f>
        <v>KSR</v>
      </c>
      <c r="I26" s="363" t="str">
        <f>VLOOKUP(H26,$A$142:$B$145,2,FALSE)</f>
        <v>Oskar E</v>
      </c>
      <c r="J26" s="363"/>
      <c r="K26" s="18"/>
    </row>
    <row r="27" spans="1:11" x14ac:dyDescent="0.25">
      <c r="A27" s="23" t="s">
        <v>55</v>
      </c>
      <c r="B27" s="291">
        <f>C5+D12+E19+B26</f>
        <v>738.2</v>
      </c>
      <c r="C27" s="25">
        <f>D5+E12+B19+C26</f>
        <v>774.89</v>
      </c>
      <c r="D27" s="297">
        <f>E5+B12+C19+D26</f>
        <v>813.94</v>
      </c>
      <c r="E27" s="27">
        <f>B5+C12+D19+E26</f>
        <v>743.44</v>
      </c>
      <c r="F27" s="1"/>
    </row>
    <row r="28" spans="1:11" ht="15.75" thickBot="1" x14ac:dyDescent="0.3">
      <c r="A28" s="41"/>
      <c r="B28" s="42"/>
      <c r="C28" s="43"/>
      <c r="D28" s="295"/>
      <c r="E28" s="42"/>
      <c r="F28" s="44"/>
      <c r="G28" s="45"/>
      <c r="H28" s="45"/>
      <c r="I28" s="45" t="s">
        <v>192</v>
      </c>
      <c r="J28" s="45"/>
      <c r="K28" s="45"/>
    </row>
    <row r="29" spans="1:11" ht="16.5" thickTop="1" thickBot="1" x14ac:dyDescent="0.3">
      <c r="A29" s="7" t="s">
        <v>69</v>
      </c>
      <c r="B29" s="296" t="s">
        <v>30</v>
      </c>
      <c r="C29" s="9" t="s">
        <v>29</v>
      </c>
      <c r="D29" s="8" t="s">
        <v>28</v>
      </c>
      <c r="E29" s="11" t="s">
        <v>31</v>
      </c>
      <c r="F29" s="37"/>
      <c r="G29" s="13"/>
      <c r="H29" s="14" t="s">
        <v>33</v>
      </c>
      <c r="I29" s="14" t="s">
        <v>34</v>
      </c>
      <c r="J29" s="14" t="s">
        <v>35</v>
      </c>
      <c r="K29" s="15"/>
    </row>
    <row r="30" spans="1:11" ht="15.75" thickTop="1" x14ac:dyDescent="0.25">
      <c r="A30" s="16" t="s">
        <v>70</v>
      </c>
      <c r="B30" s="17"/>
      <c r="C30" s="18"/>
      <c r="D30" s="295"/>
      <c r="E30" s="17"/>
      <c r="F30" s="20" t="s">
        <v>70</v>
      </c>
      <c r="G30" s="355" t="s">
        <v>37</v>
      </c>
      <c r="H30" s="357" t="str">
        <f>H23</f>
        <v>West raceway</v>
      </c>
      <c r="I30" s="374" t="str">
        <f>VLOOKUP(H30,$A$134:$B$137,2,FALSE)</f>
        <v>Magnus H</v>
      </c>
      <c r="J30" s="357"/>
      <c r="K30" s="18"/>
    </row>
    <row r="31" spans="1:11" x14ac:dyDescent="0.25">
      <c r="A31" s="23" t="s">
        <v>41</v>
      </c>
      <c r="B31" s="291" t="str">
        <f>I30</f>
        <v>Magnus H</v>
      </c>
      <c r="C31" s="25" t="str">
        <f>I31</f>
        <v>Mathias s</v>
      </c>
      <c r="D31" s="24" t="str">
        <f>I32</f>
        <v>Ulf P</v>
      </c>
      <c r="E31" s="27" t="str">
        <f>I33</f>
        <v>Daniel L</v>
      </c>
      <c r="F31" s="1"/>
      <c r="G31" s="359" t="s">
        <v>42</v>
      </c>
      <c r="H31" s="361" t="str">
        <f>H24</f>
        <v>Marks Raceway</v>
      </c>
      <c r="I31" s="361" t="str">
        <f>VLOOKUP(H31,$A$138:$B$141,2,FALSE)</f>
        <v>Mathias s</v>
      </c>
      <c r="J31" s="361"/>
      <c r="K31" s="18"/>
    </row>
    <row r="32" spans="1:11" x14ac:dyDescent="0.25">
      <c r="A32" s="23" t="s">
        <v>46</v>
      </c>
      <c r="B32" s="291" t="str">
        <f>H30</f>
        <v>West raceway</v>
      </c>
      <c r="C32" s="25" t="str">
        <f>H31</f>
        <v>Marks Raceway</v>
      </c>
      <c r="D32" s="24" t="str">
        <f>H32</f>
        <v>Team Jäger</v>
      </c>
      <c r="E32" s="27" t="str">
        <f>H33</f>
        <v>KSR</v>
      </c>
      <c r="F32" s="1"/>
      <c r="G32" s="362" t="s">
        <v>47</v>
      </c>
      <c r="H32" s="363" t="str">
        <f>H25</f>
        <v>Team Jäger</v>
      </c>
      <c r="I32" s="363" t="str">
        <f>VLOOKUP(H32,$A$142:$B$145,2,FALSE)</f>
        <v>Ulf P</v>
      </c>
      <c r="J32" s="363"/>
      <c r="K32" s="18"/>
    </row>
    <row r="33" spans="1:11" x14ac:dyDescent="0.25">
      <c r="A33" s="23" t="s">
        <v>51</v>
      </c>
      <c r="B33" s="30">
        <v>178.14</v>
      </c>
      <c r="C33" s="31">
        <v>171.12</v>
      </c>
      <c r="D33" s="292">
        <v>192.89</v>
      </c>
      <c r="E33" s="30">
        <v>201.8</v>
      </c>
      <c r="F33" s="1"/>
      <c r="G33" s="364" t="s">
        <v>52</v>
      </c>
      <c r="H33" s="365" t="str">
        <f>H26</f>
        <v>KSR</v>
      </c>
      <c r="I33" s="365" t="str">
        <f>VLOOKUP(H33,$A$146:$B$149,2,FALSE)</f>
        <v>Daniel L</v>
      </c>
      <c r="J33" s="365"/>
      <c r="K33" s="18"/>
    </row>
    <row r="34" spans="1:11" x14ac:dyDescent="0.25">
      <c r="A34" s="23" t="s">
        <v>55</v>
      </c>
      <c r="B34" s="291">
        <f>B5+C12+D19+E26+B33</f>
        <v>921.58</v>
      </c>
      <c r="C34" s="25">
        <f>C5+D12+E19+B26+C33</f>
        <v>909.32</v>
      </c>
      <c r="D34" s="24">
        <f>D5+E12+B19+C26+D33</f>
        <v>967.78</v>
      </c>
      <c r="E34" s="27">
        <f>E5+B12+C19+D26+E33</f>
        <v>1015.74</v>
      </c>
      <c r="F34" s="1"/>
      <c r="K34" s="18"/>
    </row>
    <row r="35" spans="1:11" ht="15.75" thickBot="1" x14ac:dyDescent="0.3">
      <c r="A35" s="32"/>
      <c r="B35" s="33"/>
      <c r="C35" s="34"/>
      <c r="D35" s="295"/>
      <c r="E35" s="33"/>
      <c r="F35" s="35"/>
      <c r="G35" s="36"/>
      <c r="H35" s="36"/>
      <c r="I35" s="36"/>
      <c r="J35" s="36"/>
      <c r="K35" s="34"/>
    </row>
    <row r="36" spans="1:11" ht="16.5" thickTop="1" thickBot="1" x14ac:dyDescent="0.3">
      <c r="A36" s="46" t="s">
        <v>71</v>
      </c>
      <c r="B36" s="296" t="s">
        <v>30</v>
      </c>
      <c r="C36" s="9" t="s">
        <v>29</v>
      </c>
      <c r="D36" s="8" t="s">
        <v>28</v>
      </c>
      <c r="E36" s="11" t="s">
        <v>31</v>
      </c>
      <c r="F36" s="37"/>
      <c r="G36" s="13"/>
      <c r="H36" s="14" t="s">
        <v>33</v>
      </c>
      <c r="I36" s="14" t="s">
        <v>34</v>
      </c>
      <c r="J36" s="14" t="s">
        <v>35</v>
      </c>
      <c r="K36" s="10"/>
    </row>
    <row r="37" spans="1:11" ht="15.75" thickTop="1" x14ac:dyDescent="0.25">
      <c r="A37" s="47" t="s">
        <v>72</v>
      </c>
      <c r="B37" s="17"/>
      <c r="C37" s="18"/>
      <c r="D37" s="295"/>
      <c r="E37" s="17"/>
      <c r="F37" s="20" t="s">
        <v>72</v>
      </c>
      <c r="G37" s="367" t="s">
        <v>37</v>
      </c>
      <c r="H37" s="368" t="str">
        <f>H30</f>
        <v>West raceway</v>
      </c>
      <c r="I37" s="361" t="str">
        <f>VLOOKUP(H37,$A$138:$B$141,2,FALSE)</f>
        <v>Henrik Frid</v>
      </c>
      <c r="J37" s="369"/>
      <c r="K37" s="18"/>
    </row>
    <row r="38" spans="1:11" x14ac:dyDescent="0.25">
      <c r="A38" s="23" t="s">
        <v>41</v>
      </c>
      <c r="B38" s="291" t="str">
        <f>I40</f>
        <v>Henrik S</v>
      </c>
      <c r="C38" s="25" t="str">
        <f>I37</f>
        <v>Henrik Frid</v>
      </c>
      <c r="D38" s="24" t="str">
        <f>I38</f>
        <v>Linus O</v>
      </c>
      <c r="E38" s="27" t="str">
        <f>I39</f>
        <v>Jesper</v>
      </c>
      <c r="F38" s="1"/>
      <c r="G38" s="362" t="s">
        <v>42</v>
      </c>
      <c r="H38" s="370" t="str">
        <f>H31</f>
        <v>Marks Raceway</v>
      </c>
      <c r="I38" s="363" t="str">
        <f>VLOOKUP(H38,$A$142:$B$145,2,FALSE)</f>
        <v>Linus O</v>
      </c>
      <c r="J38" s="363"/>
      <c r="K38" s="18"/>
    </row>
    <row r="39" spans="1:11" x14ac:dyDescent="0.25">
      <c r="A39" s="23" t="s">
        <v>46</v>
      </c>
      <c r="B39" s="291" t="str">
        <f>H40</f>
        <v>KSR</v>
      </c>
      <c r="C39" s="25" t="str">
        <f>H37</f>
        <v>West raceway</v>
      </c>
      <c r="D39" s="24" t="str">
        <f>H38</f>
        <v>Marks Raceway</v>
      </c>
      <c r="E39" s="27" t="str">
        <f>H39</f>
        <v>Team Jäger</v>
      </c>
      <c r="F39" s="1"/>
      <c r="G39" s="364" t="s">
        <v>47</v>
      </c>
      <c r="H39" s="371" t="str">
        <f>H32</f>
        <v>Team Jäger</v>
      </c>
      <c r="I39" s="365" t="str">
        <f>VLOOKUP(H39,$A$146:$B$149,2,FALSE)</f>
        <v>Jesper</v>
      </c>
      <c r="J39" s="365"/>
      <c r="K39" s="18"/>
    </row>
    <row r="40" spans="1:11" x14ac:dyDescent="0.25">
      <c r="A40" s="23" t="s">
        <v>51</v>
      </c>
      <c r="B40" s="30">
        <v>197.35</v>
      </c>
      <c r="C40" s="31">
        <v>135.99</v>
      </c>
      <c r="D40" s="292">
        <v>193.52</v>
      </c>
      <c r="E40" s="30">
        <v>200.18</v>
      </c>
      <c r="F40" s="1"/>
      <c r="G40" s="372" t="s">
        <v>52</v>
      </c>
      <c r="H40" s="373" t="str">
        <f>H33</f>
        <v>KSR</v>
      </c>
      <c r="I40" s="374" t="str">
        <f>VLOOKUP(H40,$A$134:$B$137,2,FALSE)</f>
        <v>Henrik S</v>
      </c>
      <c r="J40" s="374"/>
      <c r="K40" s="18"/>
    </row>
    <row r="41" spans="1:11" x14ac:dyDescent="0.25">
      <c r="A41" s="23" t="s">
        <v>55</v>
      </c>
      <c r="B41" s="291">
        <f>E5+B12+C19+D26+E33+B40</f>
        <v>1213.0899999999999</v>
      </c>
      <c r="C41" s="25">
        <f>B5+C12+D19+E26+B33+C40</f>
        <v>1057.5700000000002</v>
      </c>
      <c r="D41" s="24">
        <f>C5+D12+E19+B26+C33+D40</f>
        <v>1102.8400000000001</v>
      </c>
      <c r="E41" s="27">
        <f>D5+E12+B19+C26+D33+E40</f>
        <v>1167.96</v>
      </c>
      <c r="F41" s="1"/>
    </row>
    <row r="42" spans="1:11" ht="15.75" thickBot="1" x14ac:dyDescent="0.3">
      <c r="A42" s="32"/>
      <c r="B42" s="33"/>
      <c r="C42" s="34"/>
      <c r="D42" s="295"/>
      <c r="E42" s="33"/>
      <c r="F42" s="35"/>
      <c r="G42" s="36"/>
      <c r="H42" s="36"/>
      <c r="I42" s="36"/>
      <c r="J42" s="36"/>
      <c r="K42" s="36"/>
    </row>
    <row r="43" spans="1:11" ht="16.5" thickTop="1" thickBot="1" x14ac:dyDescent="0.3">
      <c r="A43" s="46" t="s">
        <v>73</v>
      </c>
      <c r="B43" s="296" t="s">
        <v>30</v>
      </c>
      <c r="C43" s="9" t="s">
        <v>29</v>
      </c>
      <c r="D43" s="8" t="s">
        <v>28</v>
      </c>
      <c r="E43" s="11" t="s">
        <v>31</v>
      </c>
      <c r="F43" s="37"/>
      <c r="G43" s="13"/>
      <c r="H43" s="14" t="s">
        <v>33</v>
      </c>
      <c r="I43" s="14" t="s">
        <v>34</v>
      </c>
      <c r="J43" s="14" t="s">
        <v>35</v>
      </c>
      <c r="K43" s="15"/>
    </row>
    <row r="44" spans="1:11" ht="15.75" thickTop="1" x14ac:dyDescent="0.25">
      <c r="A44" s="47" t="s">
        <v>74</v>
      </c>
      <c r="B44" s="17"/>
      <c r="C44" s="18"/>
      <c r="D44" s="295"/>
      <c r="E44" s="17"/>
      <c r="F44" s="20" t="s">
        <v>74</v>
      </c>
      <c r="G44" s="375" t="s">
        <v>37</v>
      </c>
      <c r="H44" s="376" t="str">
        <f>H37</f>
        <v>West raceway</v>
      </c>
      <c r="I44" s="363" t="str">
        <f>VLOOKUP(H44,$A$142:$B$145,2,FALSE)</f>
        <v>Mats Löfström</v>
      </c>
      <c r="J44" s="377"/>
      <c r="K44" s="18"/>
    </row>
    <row r="45" spans="1:11" x14ac:dyDescent="0.25">
      <c r="A45" s="23" t="s">
        <v>41</v>
      </c>
      <c r="B45" s="291" t="str">
        <f>I46</f>
        <v>Carsten</v>
      </c>
      <c r="C45" s="25" t="str">
        <f>I47</f>
        <v>Björn</v>
      </c>
      <c r="D45" s="24" t="str">
        <f>I44</f>
        <v>Mats Löfström</v>
      </c>
      <c r="E45" s="27" t="str">
        <f>I45</f>
        <v>Ben</v>
      </c>
      <c r="F45" s="1"/>
      <c r="G45" s="364" t="s">
        <v>42</v>
      </c>
      <c r="H45" s="371" t="str">
        <f>H38</f>
        <v>Marks Raceway</v>
      </c>
      <c r="I45" s="365" t="str">
        <f>VLOOKUP(H45,$A$146:$B$149,2,FALSE)</f>
        <v>Ben</v>
      </c>
      <c r="J45" s="365"/>
      <c r="K45" s="18"/>
    </row>
    <row r="46" spans="1:11" x14ac:dyDescent="0.25">
      <c r="A46" s="23" t="s">
        <v>46</v>
      </c>
      <c r="B46" s="291" t="str">
        <f>H46</f>
        <v>Team Jäger</v>
      </c>
      <c r="C46" s="25" t="str">
        <f>H47</f>
        <v>KSR</v>
      </c>
      <c r="D46" s="24" t="str">
        <f>H44</f>
        <v>West raceway</v>
      </c>
      <c r="E46" s="27" t="str">
        <f>H45</f>
        <v>Marks Raceway</v>
      </c>
      <c r="F46" s="1"/>
      <c r="G46" s="372" t="s">
        <v>47</v>
      </c>
      <c r="H46" s="373" t="str">
        <f>H39</f>
        <v>Team Jäger</v>
      </c>
      <c r="I46" s="374" t="str">
        <f>VLOOKUP(H46,$A$134:$B$137,2,FALSE)</f>
        <v>Carsten</v>
      </c>
      <c r="J46" s="374"/>
      <c r="K46" s="18"/>
    </row>
    <row r="47" spans="1:11" x14ac:dyDescent="0.25">
      <c r="A47" s="23" t="s">
        <v>51</v>
      </c>
      <c r="B47" s="30">
        <v>192.71</v>
      </c>
      <c r="C47" s="31">
        <v>204.99</v>
      </c>
      <c r="D47" s="292">
        <v>157.99</v>
      </c>
      <c r="E47" s="30">
        <v>191.99</v>
      </c>
      <c r="F47" s="1"/>
      <c r="G47" s="359" t="s">
        <v>52</v>
      </c>
      <c r="H47" s="378" t="str">
        <f>H40</f>
        <v>KSR</v>
      </c>
      <c r="I47" s="361" t="str">
        <f>VLOOKUP(H47,$A$138:$B$141,2,FALSE)</f>
        <v>Björn</v>
      </c>
      <c r="J47" s="361"/>
      <c r="K47" s="18"/>
    </row>
    <row r="48" spans="1:11" x14ac:dyDescent="0.25">
      <c r="A48" s="23" t="s">
        <v>55</v>
      </c>
      <c r="B48" s="291">
        <f>D5+E12+B19+C26+D33+E40+B47</f>
        <v>1360.67</v>
      </c>
      <c r="C48" s="25">
        <f>E5+B12+C19+D26+E33+B40+C47</f>
        <v>1418.08</v>
      </c>
      <c r="D48" s="24">
        <f>B5+C12+D19+E26+B33+C40+D47</f>
        <v>1215.5600000000002</v>
      </c>
      <c r="E48" s="27">
        <f>C5+D12+E19+B26+C33+D40+E47</f>
        <v>1294.8300000000002</v>
      </c>
      <c r="F48" s="1"/>
    </row>
    <row r="49" spans="1:11" ht="15.75" thickBot="1" x14ac:dyDescent="0.3">
      <c r="A49" s="32"/>
      <c r="B49" s="33"/>
      <c r="C49" s="34"/>
      <c r="D49" s="295"/>
      <c r="E49" s="33"/>
      <c r="F49" s="35"/>
      <c r="G49" s="36"/>
      <c r="H49" s="36"/>
      <c r="I49" s="36"/>
      <c r="J49" s="36"/>
      <c r="K49" s="36"/>
    </row>
    <row r="50" spans="1:11" ht="16.5" thickTop="1" thickBot="1" x14ac:dyDescent="0.3">
      <c r="A50" s="46" t="s">
        <v>75</v>
      </c>
      <c r="B50" s="296" t="s">
        <v>30</v>
      </c>
      <c r="C50" s="9" t="s">
        <v>29</v>
      </c>
      <c r="D50" s="8" t="s">
        <v>28</v>
      </c>
      <c r="E50" s="11" t="s">
        <v>31</v>
      </c>
      <c r="F50" s="37"/>
      <c r="G50" s="13"/>
      <c r="H50" s="14" t="s">
        <v>33</v>
      </c>
      <c r="I50" s="14" t="s">
        <v>34</v>
      </c>
      <c r="J50" s="14" t="s">
        <v>35</v>
      </c>
      <c r="K50" s="15"/>
    </row>
    <row r="51" spans="1:11" ht="15.75" thickTop="1" x14ac:dyDescent="0.25">
      <c r="A51" s="47" t="s">
        <v>76</v>
      </c>
      <c r="B51" s="17"/>
      <c r="C51" s="18"/>
      <c r="D51" s="295"/>
      <c r="E51" s="17"/>
      <c r="F51" s="20" t="s">
        <v>76</v>
      </c>
      <c r="G51" s="379" t="s">
        <v>37</v>
      </c>
      <c r="H51" s="380" t="str">
        <f>H44</f>
        <v>West raceway</v>
      </c>
      <c r="I51" s="365" t="str">
        <f>VLOOKUP(H51,$A$146:$B$149,2,FALSE)</f>
        <v>Pompe</v>
      </c>
      <c r="J51" s="381"/>
      <c r="K51" s="18"/>
    </row>
    <row r="52" spans="1:11" x14ac:dyDescent="0.25">
      <c r="A52" s="23" t="s">
        <v>41</v>
      </c>
      <c r="B52" s="291" t="str">
        <f>I52</f>
        <v>Daniel S</v>
      </c>
      <c r="C52" s="25" t="str">
        <f>I53</f>
        <v>Polly</v>
      </c>
      <c r="D52" s="24" t="str">
        <f>I54</f>
        <v>Oskar E</v>
      </c>
      <c r="E52" s="27" t="str">
        <f>I51</f>
        <v>Pompe</v>
      </c>
      <c r="F52" s="1"/>
      <c r="G52" s="372" t="s">
        <v>42</v>
      </c>
      <c r="H52" s="373" t="str">
        <f>H45</f>
        <v>Marks Raceway</v>
      </c>
      <c r="I52" s="374" t="str">
        <f>VLOOKUP(H52,$A$134:$B$137,2,FALSE)</f>
        <v>Daniel S</v>
      </c>
      <c r="J52" s="374"/>
      <c r="K52" s="18"/>
    </row>
    <row r="53" spans="1:11" x14ac:dyDescent="0.25">
      <c r="A53" s="23" t="s">
        <v>46</v>
      </c>
      <c r="B53" s="291" t="str">
        <f>H52</f>
        <v>Marks Raceway</v>
      </c>
      <c r="C53" s="25" t="str">
        <f>H53</f>
        <v>Team Jäger</v>
      </c>
      <c r="D53" s="24" t="str">
        <f>H54</f>
        <v>KSR</v>
      </c>
      <c r="E53" s="27" t="str">
        <f>H51</f>
        <v>West raceway</v>
      </c>
      <c r="F53" s="1"/>
      <c r="G53" s="359" t="s">
        <v>47</v>
      </c>
      <c r="H53" s="378" t="str">
        <f>H46</f>
        <v>Team Jäger</v>
      </c>
      <c r="I53" s="361" t="str">
        <f>VLOOKUP(H53,$A$138:$B$141,2,FALSE)</f>
        <v>Polly</v>
      </c>
      <c r="J53" s="361"/>
      <c r="K53" s="18"/>
    </row>
    <row r="54" spans="1:11" x14ac:dyDescent="0.25">
      <c r="A54" s="23" t="s">
        <v>51</v>
      </c>
      <c r="B54" s="30">
        <v>182.67</v>
      </c>
      <c r="C54" s="31">
        <v>142.99</v>
      </c>
      <c r="D54" s="292">
        <v>212.61</v>
      </c>
      <c r="E54" s="30">
        <v>173</v>
      </c>
      <c r="F54" s="1"/>
      <c r="G54" s="362" t="s">
        <v>52</v>
      </c>
      <c r="H54" s="370" t="str">
        <f>H47</f>
        <v>KSR</v>
      </c>
      <c r="I54" s="363" t="str">
        <f>VLOOKUP(H54,$A$142:$B$145,2,FALSE)</f>
        <v>Oskar E</v>
      </c>
      <c r="J54" s="363"/>
      <c r="K54" s="18"/>
    </row>
    <row r="55" spans="1:11" x14ac:dyDescent="0.25">
      <c r="A55" s="23" t="s">
        <v>55</v>
      </c>
      <c r="B55" s="291">
        <f>C5+D12+E19+B26+C33+D40+E47+B54</f>
        <v>1477.5000000000002</v>
      </c>
      <c r="C55" s="25">
        <f>D5+E12+B19+C26+D33+E40+B47+C54</f>
        <v>1503.66</v>
      </c>
      <c r="D55" s="24">
        <f>E5+B12+C19+D26+E33+B40+C47+D54</f>
        <v>1630.69</v>
      </c>
      <c r="E55" s="27">
        <f>B5+C12+D19+E26+B33+C40+D47+E54</f>
        <v>1388.5600000000002</v>
      </c>
      <c r="F55" s="1"/>
    </row>
    <row r="56" spans="1:11" ht="15.75" thickBot="1" x14ac:dyDescent="0.3">
      <c r="A56" s="41"/>
      <c r="B56" s="42"/>
      <c r="C56" s="43"/>
      <c r="D56" s="295"/>
      <c r="E56" s="42"/>
      <c r="F56" s="44"/>
      <c r="G56" s="45"/>
      <c r="H56" s="45"/>
      <c r="I56" s="45"/>
      <c r="J56" s="45"/>
      <c r="K56" s="45"/>
    </row>
    <row r="57" spans="1:11" ht="16.5" thickTop="1" thickBot="1" x14ac:dyDescent="0.3">
      <c r="A57" s="46" t="s">
        <v>77</v>
      </c>
      <c r="B57" s="296" t="s">
        <v>30</v>
      </c>
      <c r="C57" s="9" t="s">
        <v>29</v>
      </c>
      <c r="D57" s="8" t="s">
        <v>28</v>
      </c>
      <c r="E57" s="11" t="s">
        <v>31</v>
      </c>
      <c r="F57" s="37"/>
      <c r="G57" s="13"/>
      <c r="H57" s="14" t="s">
        <v>33</v>
      </c>
      <c r="I57" s="14" t="s">
        <v>34</v>
      </c>
      <c r="J57" s="14" t="s">
        <v>35</v>
      </c>
      <c r="K57" s="15"/>
    </row>
    <row r="58" spans="1:11" ht="15.75" thickTop="1" x14ac:dyDescent="0.25">
      <c r="A58" s="47" t="s">
        <v>78</v>
      </c>
      <c r="B58" s="298"/>
      <c r="C58" s="18"/>
      <c r="D58" s="295"/>
      <c r="E58" s="17"/>
      <c r="F58" s="20" t="s">
        <v>78</v>
      </c>
      <c r="G58" s="355" t="s">
        <v>37</v>
      </c>
      <c r="H58" s="357" t="str">
        <f>H51</f>
        <v>West raceway</v>
      </c>
      <c r="I58" s="374" t="str">
        <f>VLOOKUP(H58,$A$134:$B$137,2,FALSE)</f>
        <v>Magnus H</v>
      </c>
      <c r="J58" s="357"/>
      <c r="K58" s="18"/>
    </row>
    <row r="59" spans="1:11" x14ac:dyDescent="0.25">
      <c r="A59" s="23" t="s">
        <v>41</v>
      </c>
      <c r="B59" s="291" t="str">
        <f>I58</f>
        <v>Magnus H</v>
      </c>
      <c r="C59" s="25" t="str">
        <f>I59</f>
        <v>Mathias s</v>
      </c>
      <c r="D59" s="24" t="str">
        <f>I60</f>
        <v>Ulf P</v>
      </c>
      <c r="E59" s="27" t="str">
        <f>I61</f>
        <v>Daniel L</v>
      </c>
      <c r="F59" s="1"/>
      <c r="G59" s="359" t="s">
        <v>42</v>
      </c>
      <c r="H59" s="361" t="str">
        <f>H52</f>
        <v>Marks Raceway</v>
      </c>
      <c r="I59" s="361" t="str">
        <f>VLOOKUP(H59,$A$138:$B$141,2,FALSE)</f>
        <v>Mathias s</v>
      </c>
      <c r="J59" s="361"/>
      <c r="K59" s="18"/>
    </row>
    <row r="60" spans="1:11" x14ac:dyDescent="0.25">
      <c r="A60" s="23" t="s">
        <v>46</v>
      </c>
      <c r="B60" s="291" t="str">
        <f>H58</f>
        <v>West raceway</v>
      </c>
      <c r="C60" s="25" t="str">
        <f>H59</f>
        <v>Marks Raceway</v>
      </c>
      <c r="D60" s="24" t="str">
        <f>H60</f>
        <v>Team Jäger</v>
      </c>
      <c r="E60" s="27" t="str">
        <f>H61</f>
        <v>KSR</v>
      </c>
      <c r="F60" s="1"/>
      <c r="G60" s="362" t="s">
        <v>47</v>
      </c>
      <c r="H60" s="363" t="str">
        <f>H53</f>
        <v>Team Jäger</v>
      </c>
      <c r="I60" s="363" t="str">
        <f>VLOOKUP(H60,$A$142:$B$145,2,FALSE)</f>
        <v>Ulf P</v>
      </c>
      <c r="J60" s="363"/>
      <c r="K60" s="18"/>
    </row>
    <row r="61" spans="1:11" x14ac:dyDescent="0.25">
      <c r="A61" s="23" t="s">
        <v>51</v>
      </c>
      <c r="B61" s="30">
        <v>178.36</v>
      </c>
      <c r="C61" s="31">
        <v>186.32</v>
      </c>
      <c r="D61" s="292">
        <v>179.05</v>
      </c>
      <c r="E61" s="30">
        <v>204.79</v>
      </c>
      <c r="F61" s="1"/>
      <c r="G61" s="364" t="s">
        <v>52</v>
      </c>
      <c r="H61" s="365" t="str">
        <f>H54</f>
        <v>KSR</v>
      </c>
      <c r="I61" s="365" t="str">
        <f>VLOOKUP(H61,$A$146:$B$149,2,FALSE)</f>
        <v>Daniel L</v>
      </c>
      <c r="J61" s="365"/>
      <c r="K61" s="18"/>
    </row>
    <row r="62" spans="1:11" x14ac:dyDescent="0.25">
      <c r="A62" s="23" t="s">
        <v>55</v>
      </c>
      <c r="B62" s="291">
        <f>B5+C12+D19+E26+B33+C40+D47+E54+B61</f>
        <v>1566.92</v>
      </c>
      <c r="C62" s="25">
        <f>C5+D12+E19+B26+C33+D40+E47+B54+C61</f>
        <v>1663.8200000000002</v>
      </c>
      <c r="D62" s="24">
        <f>D5+E12+B19+C26+D33+E40+B47+C54+D61</f>
        <v>1682.71</v>
      </c>
      <c r="E62" s="27">
        <f>E5+B12+C19+D26+E33+B40+C47+D54+E61</f>
        <v>1835.48</v>
      </c>
      <c r="F62" s="1"/>
      <c r="K62" s="18"/>
    </row>
    <row r="63" spans="1:11" ht="15.75" thickBot="1" x14ac:dyDescent="0.3">
      <c r="A63" s="32"/>
      <c r="B63" s="33"/>
      <c r="C63" s="34"/>
      <c r="D63" s="295"/>
      <c r="E63" s="33"/>
      <c r="F63" s="35"/>
      <c r="G63" s="36"/>
      <c r="H63" s="36"/>
      <c r="I63" s="36"/>
      <c r="J63" s="36"/>
      <c r="K63" s="34"/>
    </row>
    <row r="64" spans="1:11" ht="16.5" thickTop="1" thickBot="1" x14ac:dyDescent="0.3">
      <c r="A64" s="46" t="s">
        <v>80</v>
      </c>
      <c r="B64" s="296" t="s">
        <v>30</v>
      </c>
      <c r="C64" s="9" t="s">
        <v>29</v>
      </c>
      <c r="D64" s="8" t="s">
        <v>28</v>
      </c>
      <c r="E64" s="11" t="s">
        <v>31</v>
      </c>
      <c r="F64" s="37"/>
      <c r="G64" s="13"/>
      <c r="H64" s="14" t="s">
        <v>33</v>
      </c>
      <c r="I64" s="14" t="s">
        <v>34</v>
      </c>
      <c r="J64" s="14" t="s">
        <v>35</v>
      </c>
      <c r="K64" s="10"/>
    </row>
    <row r="65" spans="1:11" ht="15.75" thickTop="1" x14ac:dyDescent="0.25">
      <c r="A65" s="47" t="s">
        <v>81</v>
      </c>
      <c r="B65" s="17"/>
      <c r="C65" s="18"/>
      <c r="D65" s="295"/>
      <c r="E65" s="17"/>
      <c r="F65" s="20" t="s">
        <v>81</v>
      </c>
      <c r="G65" s="367" t="s">
        <v>37</v>
      </c>
      <c r="H65" s="368" t="str">
        <f>H58</f>
        <v>West raceway</v>
      </c>
      <c r="I65" s="361" t="str">
        <f>VLOOKUP(H65,$A$138:$B$141,2,FALSE)</f>
        <v>Henrik Frid</v>
      </c>
      <c r="J65" s="369"/>
      <c r="K65" s="18"/>
    </row>
    <row r="66" spans="1:11" x14ac:dyDescent="0.25">
      <c r="A66" s="23" t="s">
        <v>41</v>
      </c>
      <c r="B66" s="291" t="str">
        <f>I68</f>
        <v>Henrik S</v>
      </c>
      <c r="C66" s="25" t="str">
        <f>I65</f>
        <v>Henrik Frid</v>
      </c>
      <c r="D66" s="24" t="str">
        <f>I66</f>
        <v>Linus O</v>
      </c>
      <c r="E66" s="27" t="str">
        <f>I67</f>
        <v>Jesper</v>
      </c>
      <c r="F66" s="1"/>
      <c r="G66" s="362" t="s">
        <v>42</v>
      </c>
      <c r="H66" s="370" t="str">
        <f>H59</f>
        <v>Marks Raceway</v>
      </c>
      <c r="I66" s="363" t="str">
        <f>VLOOKUP(H66,$A$142:$B$145,2,FALSE)</f>
        <v>Linus O</v>
      </c>
      <c r="J66" s="363"/>
      <c r="K66" s="18"/>
    </row>
    <row r="67" spans="1:11" x14ac:dyDescent="0.25">
      <c r="A67" s="23" t="s">
        <v>46</v>
      </c>
      <c r="B67" s="291" t="str">
        <f>H68</f>
        <v>KSR</v>
      </c>
      <c r="C67" s="25" t="str">
        <f>H65</f>
        <v>West raceway</v>
      </c>
      <c r="D67" s="24" t="str">
        <f>H66</f>
        <v>Marks Raceway</v>
      </c>
      <c r="E67" s="27" t="str">
        <f>H67</f>
        <v>Team Jäger</v>
      </c>
      <c r="F67" s="1"/>
      <c r="G67" s="364" t="s">
        <v>47</v>
      </c>
      <c r="H67" s="371" t="str">
        <f>H60</f>
        <v>Team Jäger</v>
      </c>
      <c r="I67" s="365" t="s">
        <v>168</v>
      </c>
      <c r="J67" s="365"/>
      <c r="K67" s="18"/>
    </row>
    <row r="68" spans="1:11" x14ac:dyDescent="0.25">
      <c r="A68" s="23" t="s">
        <v>51</v>
      </c>
      <c r="B68" s="30">
        <v>193.64</v>
      </c>
      <c r="C68" s="31">
        <v>182.05</v>
      </c>
      <c r="D68" s="292">
        <v>192.07</v>
      </c>
      <c r="E68" s="30">
        <v>184.05</v>
      </c>
      <c r="F68" s="1"/>
      <c r="G68" s="372" t="s">
        <v>52</v>
      </c>
      <c r="H68" s="373" t="str">
        <f>H61</f>
        <v>KSR</v>
      </c>
      <c r="I68" s="374" t="str">
        <f>VLOOKUP(H68,$A$134:$B$137,2,FALSE)</f>
        <v>Henrik S</v>
      </c>
      <c r="J68" s="374"/>
      <c r="K68" s="18"/>
    </row>
    <row r="69" spans="1:11" x14ac:dyDescent="0.25">
      <c r="A69" s="23" t="s">
        <v>55</v>
      </c>
      <c r="B69" s="291">
        <f>E5+B12+C19+D26+E33+B40+C47+D54+E61+B68</f>
        <v>2029.12</v>
      </c>
      <c r="C69" s="25">
        <f>B5+C12+D19+E26+B33+C40+D47+E54+B61+C68</f>
        <v>1748.97</v>
      </c>
      <c r="D69" s="24">
        <f>C5+D12+E19+B26+C33+D40+E47+B54+C61+D68</f>
        <v>1855.89</v>
      </c>
      <c r="E69" s="27">
        <f>D5+E12+B19+C26+D33+E40+B47+C54+D61+E68</f>
        <v>1866.76</v>
      </c>
      <c r="F69" s="1"/>
    </row>
    <row r="70" spans="1:11" ht="15.75" thickBot="1" x14ac:dyDescent="0.3">
      <c r="A70" s="32"/>
      <c r="B70" s="33"/>
      <c r="C70" s="34"/>
      <c r="D70" s="295"/>
      <c r="E70" s="33"/>
      <c r="F70" s="35"/>
      <c r="G70" s="36"/>
      <c r="H70" s="36"/>
      <c r="I70" s="36"/>
      <c r="J70" s="36"/>
      <c r="K70" s="36"/>
    </row>
    <row r="71" spans="1:11" ht="16.5" thickTop="1" thickBot="1" x14ac:dyDescent="0.3">
      <c r="A71" s="46" t="s">
        <v>82</v>
      </c>
      <c r="B71" s="296" t="s">
        <v>30</v>
      </c>
      <c r="C71" s="9" t="s">
        <v>29</v>
      </c>
      <c r="D71" s="8" t="s">
        <v>28</v>
      </c>
      <c r="E71" s="11" t="s">
        <v>31</v>
      </c>
      <c r="F71" s="37"/>
      <c r="G71" s="13"/>
      <c r="H71" s="14" t="s">
        <v>33</v>
      </c>
      <c r="I71" s="14" t="s">
        <v>34</v>
      </c>
      <c r="J71" s="14" t="s">
        <v>35</v>
      </c>
      <c r="K71" s="15"/>
    </row>
    <row r="72" spans="1:11" ht="15.75" thickTop="1" x14ac:dyDescent="0.25">
      <c r="A72" s="47" t="s">
        <v>83</v>
      </c>
      <c r="B72" s="17"/>
      <c r="C72" s="18"/>
      <c r="D72" s="295"/>
      <c r="E72" s="17"/>
      <c r="F72" s="20" t="s">
        <v>83</v>
      </c>
      <c r="G72" s="375" t="s">
        <v>37</v>
      </c>
      <c r="H72" s="376" t="str">
        <f>H65</f>
        <v>West raceway</v>
      </c>
      <c r="I72" s="363" t="str">
        <f>VLOOKUP(H72,$A$142:$B$145,2,FALSE)</f>
        <v>Mats Löfström</v>
      </c>
      <c r="J72" s="377"/>
      <c r="K72" s="18"/>
    </row>
    <row r="73" spans="1:11" x14ac:dyDescent="0.25">
      <c r="A73" s="23" t="s">
        <v>41</v>
      </c>
      <c r="B73" s="291" t="str">
        <f>I74</f>
        <v>Carsten</v>
      </c>
      <c r="C73" s="25" t="str">
        <f>I75</f>
        <v>Björn</v>
      </c>
      <c r="D73" s="24" t="str">
        <f>I72</f>
        <v>Mats Löfström</v>
      </c>
      <c r="E73" s="27" t="str">
        <f>I73</f>
        <v>Ben</v>
      </c>
      <c r="F73" s="1"/>
      <c r="G73" s="364" t="s">
        <v>42</v>
      </c>
      <c r="H73" s="371" t="str">
        <f>H66</f>
        <v>Marks Raceway</v>
      </c>
      <c r="I73" s="365" t="str">
        <f>VLOOKUP(H73,$A$146:$B$149,2,FALSE)</f>
        <v>Ben</v>
      </c>
      <c r="J73" s="365"/>
      <c r="K73" s="18"/>
    </row>
    <row r="74" spans="1:11" x14ac:dyDescent="0.25">
      <c r="A74" s="23" t="s">
        <v>46</v>
      </c>
      <c r="B74" s="291" t="str">
        <f>H74</f>
        <v>Team Jäger</v>
      </c>
      <c r="C74" s="25" t="str">
        <f>H75</f>
        <v>KSR</v>
      </c>
      <c r="D74" s="24" t="str">
        <f>H72</f>
        <v>West raceway</v>
      </c>
      <c r="E74" s="27" t="str">
        <f>H73</f>
        <v>Marks Raceway</v>
      </c>
      <c r="F74" s="1"/>
      <c r="G74" s="372" t="s">
        <v>47</v>
      </c>
      <c r="H74" s="373" t="str">
        <f>H67</f>
        <v>Team Jäger</v>
      </c>
      <c r="I74" s="374" t="str">
        <f>VLOOKUP(H74,$A$134:$B$137,2,FALSE)</f>
        <v>Carsten</v>
      </c>
      <c r="J74" s="374"/>
      <c r="K74" s="18"/>
    </row>
    <row r="75" spans="1:11" x14ac:dyDescent="0.25">
      <c r="A75" s="23" t="s">
        <v>51</v>
      </c>
      <c r="B75" s="30">
        <v>161.26</v>
      </c>
      <c r="C75" s="31">
        <v>198.66</v>
      </c>
      <c r="D75" s="292">
        <v>180.37</v>
      </c>
      <c r="E75" s="30">
        <v>189.99</v>
      </c>
      <c r="F75" s="1"/>
      <c r="G75" s="359" t="s">
        <v>52</v>
      </c>
      <c r="H75" s="378" t="str">
        <f>H68</f>
        <v>KSR</v>
      </c>
      <c r="I75" s="361" t="str">
        <f>VLOOKUP(H75,$A$138:$B$141,2,FALSE)</f>
        <v>Björn</v>
      </c>
      <c r="J75" s="361"/>
      <c r="K75" s="18"/>
    </row>
    <row r="76" spans="1:11" x14ac:dyDescent="0.25">
      <c r="A76" s="23" t="s">
        <v>55</v>
      </c>
      <c r="B76" s="291">
        <f>D5+E12+B19+C26+D33+E40+B47+C54+D61+E68+B75</f>
        <v>2028.02</v>
      </c>
      <c r="C76" s="25">
        <f>E5+B12+C19+D26+E33+B40+C47+D54+E61+B68+C75</f>
        <v>2227.7799999999997</v>
      </c>
      <c r="D76" s="24">
        <f>B5+C12+D19+E26+B33+C40+D47+E54+B61+C68+D75</f>
        <v>1929.3400000000001</v>
      </c>
      <c r="E76" s="27">
        <f>C5+D12+E19+B26+C33+D40+E47+B54+C61+D68+E75</f>
        <v>2045.88</v>
      </c>
      <c r="F76" s="1"/>
    </row>
    <row r="77" spans="1:11" ht="15.75" thickBot="1" x14ac:dyDescent="0.3">
      <c r="A77" s="32"/>
      <c r="B77" s="33"/>
      <c r="C77" s="34"/>
      <c r="D77" s="295"/>
      <c r="E77" s="33"/>
      <c r="F77" s="35"/>
      <c r="G77" s="36"/>
      <c r="H77" s="36"/>
      <c r="I77" s="36"/>
      <c r="J77" s="36"/>
      <c r="K77" s="36"/>
    </row>
    <row r="78" spans="1:11" ht="16.5" thickTop="1" thickBot="1" x14ac:dyDescent="0.3">
      <c r="A78" s="46" t="s">
        <v>84</v>
      </c>
      <c r="B78" s="296" t="s">
        <v>30</v>
      </c>
      <c r="C78" s="9" t="s">
        <v>29</v>
      </c>
      <c r="D78" s="8" t="s">
        <v>28</v>
      </c>
      <c r="E78" s="11" t="s">
        <v>31</v>
      </c>
      <c r="F78" s="37"/>
      <c r="G78" s="13"/>
      <c r="H78" s="14" t="s">
        <v>33</v>
      </c>
      <c r="I78" s="14" t="s">
        <v>34</v>
      </c>
      <c r="J78" s="14" t="s">
        <v>35</v>
      </c>
      <c r="K78" s="15"/>
    </row>
    <row r="79" spans="1:11" ht="15.75" thickTop="1" x14ac:dyDescent="0.25">
      <c r="A79" s="47" t="s">
        <v>85</v>
      </c>
      <c r="B79" s="17"/>
      <c r="C79" s="18"/>
      <c r="D79" s="295"/>
      <c r="E79" s="17"/>
      <c r="F79" s="20" t="s">
        <v>85</v>
      </c>
      <c r="G79" s="379" t="s">
        <v>37</v>
      </c>
      <c r="H79" s="380" t="str">
        <f>H72</f>
        <v>West raceway</v>
      </c>
      <c r="I79" s="365" t="str">
        <f>VLOOKUP(H79,$A$146:$B$149,2,FALSE)</f>
        <v>Pompe</v>
      </c>
      <c r="J79" s="381"/>
      <c r="K79" s="18"/>
    </row>
    <row r="80" spans="1:11" x14ac:dyDescent="0.25">
      <c r="A80" s="23" t="s">
        <v>41</v>
      </c>
      <c r="B80" s="291" t="str">
        <f>I80</f>
        <v>Daniel S</v>
      </c>
      <c r="C80" s="25" t="str">
        <f>I81</f>
        <v>Polly</v>
      </c>
      <c r="D80" s="24" t="str">
        <f>I82</f>
        <v>Oskar E</v>
      </c>
      <c r="E80" s="27" t="str">
        <f>I79</f>
        <v>Pompe</v>
      </c>
      <c r="F80" s="1"/>
      <c r="G80" s="372" t="s">
        <v>42</v>
      </c>
      <c r="H80" s="373" t="str">
        <f>H73</f>
        <v>Marks Raceway</v>
      </c>
      <c r="I80" s="374" t="str">
        <f>VLOOKUP(H80,$A$134:$B$137,2,FALSE)</f>
        <v>Daniel S</v>
      </c>
      <c r="J80" s="374"/>
      <c r="K80" s="18"/>
    </row>
    <row r="81" spans="1:11" x14ac:dyDescent="0.25">
      <c r="A81" s="23" t="s">
        <v>46</v>
      </c>
      <c r="B81" s="291" t="str">
        <f>H80</f>
        <v>Marks Raceway</v>
      </c>
      <c r="C81" s="25" t="str">
        <f>H81</f>
        <v>Team Jäger</v>
      </c>
      <c r="D81" s="24" t="str">
        <f>H82</f>
        <v>KSR</v>
      </c>
      <c r="E81" s="27" t="str">
        <f>H79</f>
        <v>West raceway</v>
      </c>
      <c r="F81" s="1"/>
      <c r="G81" s="359" t="s">
        <v>47</v>
      </c>
      <c r="H81" s="378" t="str">
        <f>H74</f>
        <v>Team Jäger</v>
      </c>
      <c r="I81" s="361" t="str">
        <f>VLOOKUP(H81,$A$138:$B$141,2,FALSE)</f>
        <v>Polly</v>
      </c>
      <c r="J81" s="361"/>
      <c r="K81" s="18"/>
    </row>
    <row r="82" spans="1:11" x14ac:dyDescent="0.25">
      <c r="A82" s="23" t="s">
        <v>51</v>
      </c>
      <c r="B82" s="30">
        <v>174.99</v>
      </c>
      <c r="C82" s="31">
        <v>195.98</v>
      </c>
      <c r="D82" s="292">
        <v>207.63</v>
      </c>
      <c r="E82" s="30">
        <v>171.65</v>
      </c>
      <c r="F82" s="1"/>
      <c r="G82" s="362" t="s">
        <v>52</v>
      </c>
      <c r="H82" s="370" t="str">
        <f>H75</f>
        <v>KSR</v>
      </c>
      <c r="I82" s="363" t="str">
        <f>VLOOKUP(H82,$A$142:$B$145,2,FALSE)</f>
        <v>Oskar E</v>
      </c>
      <c r="J82" s="363"/>
      <c r="K82" s="18"/>
    </row>
    <row r="83" spans="1:11" x14ac:dyDescent="0.25">
      <c r="A83" s="23" t="s">
        <v>55</v>
      </c>
      <c r="B83" s="291">
        <f>C5+D12+E19+B26+C33+D40+E47+B54+C61+D68+E75+B82</f>
        <v>2220.87</v>
      </c>
      <c r="C83" s="25">
        <f>D5+E12+B19+C26+D33+E40+B47+C54+D61+E68+B75+C82</f>
        <v>2224</v>
      </c>
      <c r="D83" s="24">
        <f>E5+B12+C19+D26+E33+B40+C47+D54+E61+B68+C75+D82</f>
        <v>2435.41</v>
      </c>
      <c r="E83" s="27">
        <f>B5+C12+D19+E26+B33+C40+D47+E54+B61+C68+D75+E82</f>
        <v>2100.9900000000002</v>
      </c>
      <c r="F83" s="1"/>
    </row>
    <row r="84" spans="1:11" ht="15.75" thickBot="1" x14ac:dyDescent="0.3">
      <c r="A84" s="41"/>
      <c r="B84" s="42"/>
      <c r="C84" s="43"/>
      <c r="D84" s="295"/>
      <c r="E84" s="42"/>
      <c r="F84" s="44"/>
      <c r="G84" s="45"/>
      <c r="H84" s="45"/>
      <c r="I84" s="45"/>
      <c r="J84" s="45"/>
      <c r="K84" s="45"/>
    </row>
    <row r="85" spans="1:11" ht="16.5" thickTop="1" thickBot="1" x14ac:dyDescent="0.3">
      <c r="A85" s="46" t="s">
        <v>86</v>
      </c>
      <c r="B85" s="296" t="s">
        <v>30</v>
      </c>
      <c r="C85" s="9" t="s">
        <v>29</v>
      </c>
      <c r="D85" s="8" t="s">
        <v>28</v>
      </c>
      <c r="E85" s="11" t="s">
        <v>31</v>
      </c>
      <c r="F85" s="37"/>
      <c r="G85" s="13"/>
      <c r="H85" s="14" t="s">
        <v>33</v>
      </c>
      <c r="I85" s="14" t="s">
        <v>34</v>
      </c>
      <c r="J85" s="14" t="s">
        <v>35</v>
      </c>
      <c r="K85" s="15"/>
    </row>
    <row r="86" spans="1:11" ht="15.75" thickTop="1" x14ac:dyDescent="0.25">
      <c r="A86" s="47" t="s">
        <v>87</v>
      </c>
      <c r="B86" s="298"/>
      <c r="C86" s="18"/>
      <c r="D86" s="295"/>
      <c r="E86" s="17"/>
      <c r="F86" s="20" t="s">
        <v>87</v>
      </c>
      <c r="G86" s="355" t="s">
        <v>37</v>
      </c>
      <c r="H86" s="357" t="str">
        <f>H79</f>
        <v>West raceway</v>
      </c>
      <c r="I86" s="374" t="str">
        <f>VLOOKUP(H86,$A$134:$B$137,2,FALSE)</f>
        <v>Magnus H</v>
      </c>
      <c r="J86" s="357"/>
      <c r="K86" s="18"/>
    </row>
    <row r="87" spans="1:11" x14ac:dyDescent="0.25">
      <c r="A87" s="23" t="s">
        <v>41</v>
      </c>
      <c r="B87" s="291" t="str">
        <f>I86</f>
        <v>Magnus H</v>
      </c>
      <c r="C87" s="25" t="str">
        <f>I87</f>
        <v>Mathias s</v>
      </c>
      <c r="D87" s="24" t="str">
        <f>I88</f>
        <v>Ulf P</v>
      </c>
      <c r="E87" s="27" t="str">
        <f>I89</f>
        <v>Daniel L</v>
      </c>
      <c r="F87" s="1"/>
      <c r="G87" s="359" t="s">
        <v>42</v>
      </c>
      <c r="H87" s="361" t="str">
        <f>H80</f>
        <v>Marks Raceway</v>
      </c>
      <c r="I87" s="361" t="str">
        <f>VLOOKUP(H87,$A$138:$B$141,2,FALSE)</f>
        <v>Mathias s</v>
      </c>
      <c r="J87" s="361"/>
      <c r="K87" s="18"/>
    </row>
    <row r="88" spans="1:11" x14ac:dyDescent="0.25">
      <c r="A88" s="23" t="s">
        <v>46</v>
      </c>
      <c r="B88" s="291" t="str">
        <f>H86</f>
        <v>West raceway</v>
      </c>
      <c r="C88" s="25" t="str">
        <f>H87</f>
        <v>Marks Raceway</v>
      </c>
      <c r="D88" s="24" t="str">
        <f>H88</f>
        <v>Team Jäger</v>
      </c>
      <c r="E88" s="27" t="str">
        <f>H89</f>
        <v>KSR</v>
      </c>
      <c r="F88" s="1"/>
      <c r="G88" s="362" t="s">
        <v>47</v>
      </c>
      <c r="H88" s="363" t="str">
        <f>H81</f>
        <v>Team Jäger</v>
      </c>
      <c r="I88" s="363" t="str">
        <f>VLOOKUP(H88,$A$142:$B$145,2,FALSE)</f>
        <v>Ulf P</v>
      </c>
      <c r="J88" s="363"/>
      <c r="K88" s="18"/>
    </row>
    <row r="89" spans="1:11" x14ac:dyDescent="0.25">
      <c r="A89" s="23" t="s">
        <v>51</v>
      </c>
      <c r="B89" s="30">
        <v>168.23</v>
      </c>
      <c r="C89" s="31">
        <v>178.46</v>
      </c>
      <c r="D89" s="292">
        <v>186.17</v>
      </c>
      <c r="E89" s="30">
        <v>202.79</v>
      </c>
      <c r="F89" s="1"/>
      <c r="G89" s="364" t="s">
        <v>52</v>
      </c>
      <c r="H89" s="365" t="str">
        <f>H82</f>
        <v>KSR</v>
      </c>
      <c r="I89" s="365" t="str">
        <f>VLOOKUP(H89,$A$146:$B$149,2,FALSE)</f>
        <v>Daniel L</v>
      </c>
      <c r="J89" s="365"/>
      <c r="K89" s="18"/>
    </row>
    <row r="90" spans="1:11" x14ac:dyDescent="0.25">
      <c r="A90" s="23" t="s">
        <v>55</v>
      </c>
      <c r="B90" s="291">
        <f>B5+C12+D19+E26+B33+C40+D47+E54+B61+C68+D75+E82+B89</f>
        <v>2269.2200000000003</v>
      </c>
      <c r="C90" s="25">
        <f>C5+D12+E19+B26+C33+D40+E47+B54+C61+D68+E75+B82+C89</f>
        <v>2399.33</v>
      </c>
      <c r="D90" s="24">
        <f>D5+E12+B19+C26+D33+E40+B47+C54+D61+E68+B75+C82+D89</f>
        <v>2410.17</v>
      </c>
      <c r="E90" s="27">
        <f>E5+B12+C19+D26+E33+B40+C47+D54+E61+B68+C75+D82+E89</f>
        <v>2638.2</v>
      </c>
      <c r="F90" s="1"/>
      <c r="K90" s="18"/>
    </row>
    <row r="91" spans="1:11" ht="15.75" thickBot="1" x14ac:dyDescent="0.3">
      <c r="A91" s="32"/>
      <c r="B91" s="33"/>
      <c r="C91" s="34"/>
      <c r="D91" s="295"/>
      <c r="E91" s="33"/>
      <c r="F91" s="35"/>
      <c r="G91" s="36"/>
      <c r="H91" s="36"/>
      <c r="I91" s="36"/>
      <c r="J91" s="36"/>
      <c r="K91" s="34"/>
    </row>
    <row r="92" spans="1:11" ht="16.5" thickTop="1" thickBot="1" x14ac:dyDescent="0.3">
      <c r="A92" s="46" t="s">
        <v>88</v>
      </c>
      <c r="B92" s="296" t="s">
        <v>30</v>
      </c>
      <c r="C92" s="9" t="s">
        <v>29</v>
      </c>
      <c r="D92" s="8" t="s">
        <v>28</v>
      </c>
      <c r="E92" s="11" t="s">
        <v>31</v>
      </c>
      <c r="F92" s="37"/>
      <c r="G92" s="13"/>
      <c r="H92" s="14" t="s">
        <v>33</v>
      </c>
      <c r="I92" s="14" t="s">
        <v>34</v>
      </c>
      <c r="J92" s="14" t="s">
        <v>35</v>
      </c>
      <c r="K92" s="10"/>
    </row>
    <row r="93" spans="1:11" ht="15.75" thickTop="1" x14ac:dyDescent="0.25">
      <c r="A93" s="47" t="s">
        <v>89</v>
      </c>
      <c r="B93" s="17"/>
      <c r="C93" s="18"/>
      <c r="D93" s="295"/>
      <c r="E93" s="17"/>
      <c r="F93" s="20" t="s">
        <v>89</v>
      </c>
      <c r="G93" s="367" t="s">
        <v>37</v>
      </c>
      <c r="H93" s="368" t="str">
        <f>H86</f>
        <v>West raceway</v>
      </c>
      <c r="I93" s="361" t="str">
        <f>VLOOKUP(H93,$A$138:$B$141,2,FALSE)</f>
        <v>Henrik Frid</v>
      </c>
      <c r="J93" s="369"/>
      <c r="K93" s="18"/>
    </row>
    <row r="94" spans="1:11" x14ac:dyDescent="0.25">
      <c r="A94" s="23" t="s">
        <v>41</v>
      </c>
      <c r="B94" s="291" t="str">
        <f>I96</f>
        <v>Henrik S</v>
      </c>
      <c r="C94" s="25" t="str">
        <f>I93</f>
        <v>Henrik Frid</v>
      </c>
      <c r="D94" s="24" t="str">
        <f>I94</f>
        <v>Linus O</v>
      </c>
      <c r="E94" s="27" t="str">
        <f>I95</f>
        <v>Jesper</v>
      </c>
      <c r="F94" s="1"/>
      <c r="G94" s="362" t="s">
        <v>42</v>
      </c>
      <c r="H94" s="370" t="str">
        <f>H87</f>
        <v>Marks Raceway</v>
      </c>
      <c r="I94" s="363" t="str">
        <f>VLOOKUP(H94,$A$142:$B$145,2,FALSE)</f>
        <v>Linus O</v>
      </c>
      <c r="J94" s="363"/>
      <c r="K94" s="18"/>
    </row>
    <row r="95" spans="1:11" x14ac:dyDescent="0.25">
      <c r="A95" s="23" t="s">
        <v>46</v>
      </c>
      <c r="B95" s="291" t="str">
        <f>H96</f>
        <v>KSR</v>
      </c>
      <c r="C95" s="25" t="str">
        <f>H93</f>
        <v>West raceway</v>
      </c>
      <c r="D95" s="24" t="str">
        <f>H94</f>
        <v>Marks Raceway</v>
      </c>
      <c r="E95" s="27" t="str">
        <f>H95</f>
        <v>Team Jäger</v>
      </c>
      <c r="F95" s="1"/>
      <c r="G95" s="364" t="s">
        <v>47</v>
      </c>
      <c r="H95" s="371" t="str">
        <f>H88</f>
        <v>Team Jäger</v>
      </c>
      <c r="I95" s="365" t="str">
        <f>VLOOKUP(H95,$A$146:$B$149,2,FALSE)</f>
        <v>Jesper</v>
      </c>
      <c r="J95" s="365"/>
      <c r="K95" s="18"/>
    </row>
    <row r="96" spans="1:11" x14ac:dyDescent="0.25">
      <c r="A96" s="23" t="s">
        <v>51</v>
      </c>
      <c r="B96" s="30">
        <v>189.69</v>
      </c>
      <c r="C96" s="31">
        <v>176.58</v>
      </c>
      <c r="D96" s="292">
        <v>189.57</v>
      </c>
      <c r="E96" s="30">
        <v>146</v>
      </c>
      <c r="F96" s="1"/>
      <c r="G96" s="372" t="s">
        <v>52</v>
      </c>
      <c r="H96" s="373" t="str">
        <f>H89</f>
        <v>KSR</v>
      </c>
      <c r="I96" s="374" t="str">
        <f>VLOOKUP(H96,$A$134:$B$137,2,FALSE)</f>
        <v>Henrik S</v>
      </c>
      <c r="J96" s="374"/>
      <c r="K96" s="18"/>
    </row>
    <row r="97" spans="1:11" x14ac:dyDescent="0.25">
      <c r="A97" s="23" t="s">
        <v>55</v>
      </c>
      <c r="B97" s="291">
        <f>E5+B12+C19+D26+E33+B40+C47+D54+E61+B68+C75+D82+E89+B96</f>
        <v>2827.89</v>
      </c>
      <c r="C97" s="25">
        <f>B5+C12+D19+E26+B33+C40+D47+E54+B61+C68+D75+E82+B89+C96</f>
        <v>2445.8000000000002</v>
      </c>
      <c r="D97" s="24">
        <f>C5+D12+E19+B26+C33+D40+E47+B54+C61+D68+E75+B82+C89+D96</f>
        <v>2588.9</v>
      </c>
      <c r="E97" s="27">
        <f>D5+E12+B19+C26+D33+E40+B47+C54+D61+E68+B75+C82+D89+E96</f>
        <v>2556.17</v>
      </c>
      <c r="F97" s="1"/>
    </row>
    <row r="98" spans="1:11" ht="15.75" thickBot="1" x14ac:dyDescent="0.3">
      <c r="A98" s="32"/>
      <c r="B98" s="33"/>
      <c r="C98" s="34"/>
      <c r="D98" s="295"/>
      <c r="E98" s="33"/>
      <c r="F98" s="35"/>
      <c r="G98" s="36"/>
      <c r="H98" s="36"/>
      <c r="I98" s="36"/>
      <c r="J98" s="36"/>
      <c r="K98" s="36"/>
    </row>
    <row r="99" spans="1:11" ht="16.5" thickTop="1" thickBot="1" x14ac:dyDescent="0.3">
      <c r="A99" s="46" t="s">
        <v>90</v>
      </c>
      <c r="B99" s="296" t="s">
        <v>30</v>
      </c>
      <c r="C99" s="9" t="s">
        <v>29</v>
      </c>
      <c r="D99" s="8" t="s">
        <v>28</v>
      </c>
      <c r="E99" s="11" t="s">
        <v>31</v>
      </c>
      <c r="F99" s="37"/>
      <c r="G99" s="13"/>
      <c r="H99" s="14" t="s">
        <v>33</v>
      </c>
      <c r="I99" s="14" t="s">
        <v>34</v>
      </c>
      <c r="J99" s="14" t="s">
        <v>35</v>
      </c>
      <c r="K99" s="15"/>
    </row>
    <row r="100" spans="1:11" ht="15.75" thickTop="1" x14ac:dyDescent="0.25">
      <c r="A100" s="47" t="s">
        <v>91</v>
      </c>
      <c r="B100" s="17"/>
      <c r="C100" s="18"/>
      <c r="D100" s="295"/>
      <c r="E100" s="17"/>
      <c r="F100" s="20" t="s">
        <v>91</v>
      </c>
      <c r="G100" s="375" t="s">
        <v>37</v>
      </c>
      <c r="H100" s="376" t="str">
        <f>H93</f>
        <v>West raceway</v>
      </c>
      <c r="I100" s="363" t="str">
        <f>VLOOKUP(H100,$A$142:$B$145,2,FALSE)</f>
        <v>Mats Löfström</v>
      </c>
      <c r="J100" s="377"/>
      <c r="K100" s="18"/>
    </row>
    <row r="101" spans="1:11" x14ac:dyDescent="0.25">
      <c r="A101" s="23" t="s">
        <v>41</v>
      </c>
      <c r="B101" s="291" t="str">
        <f>I102</f>
        <v>Carsten</v>
      </c>
      <c r="C101" s="25" t="str">
        <f>I103</f>
        <v>Björn</v>
      </c>
      <c r="D101" s="24" t="str">
        <f>I100</f>
        <v>Mats Löfström</v>
      </c>
      <c r="E101" s="27" t="str">
        <f>I101</f>
        <v>Ben</v>
      </c>
      <c r="F101" s="1"/>
      <c r="G101" s="364" t="s">
        <v>42</v>
      </c>
      <c r="H101" s="371" t="str">
        <f>H94</f>
        <v>Marks Raceway</v>
      </c>
      <c r="I101" s="365" t="str">
        <f>VLOOKUP(H101,$A$146:$B$149,2,FALSE)</f>
        <v>Ben</v>
      </c>
      <c r="J101" s="365"/>
      <c r="K101" s="18"/>
    </row>
    <row r="102" spans="1:11" x14ac:dyDescent="0.25">
      <c r="A102" s="23" t="s">
        <v>46</v>
      </c>
      <c r="B102" s="291" t="str">
        <f>H102</f>
        <v>Team Jäger</v>
      </c>
      <c r="C102" s="25" t="str">
        <f>H103</f>
        <v>KSR</v>
      </c>
      <c r="D102" s="24" t="str">
        <f>H100</f>
        <v>West raceway</v>
      </c>
      <c r="E102" s="27" t="str">
        <f>H101</f>
        <v>Marks Raceway</v>
      </c>
      <c r="F102" s="1"/>
      <c r="G102" s="372" t="s">
        <v>47</v>
      </c>
      <c r="H102" s="373" t="str">
        <f>H95</f>
        <v>Team Jäger</v>
      </c>
      <c r="I102" s="374" t="str">
        <f>VLOOKUP(H102,$A$134:$B$137,2,FALSE)</f>
        <v>Carsten</v>
      </c>
      <c r="J102" s="374"/>
      <c r="K102" s="18"/>
    </row>
    <row r="103" spans="1:11" x14ac:dyDescent="0.25">
      <c r="A103" s="23" t="s">
        <v>51</v>
      </c>
      <c r="B103" s="30">
        <v>183.55</v>
      </c>
      <c r="C103" s="31">
        <v>200.47</v>
      </c>
      <c r="D103" s="292">
        <v>115.95</v>
      </c>
      <c r="E103" s="30">
        <v>182</v>
      </c>
      <c r="F103" s="1"/>
      <c r="G103" s="359" t="s">
        <v>52</v>
      </c>
      <c r="H103" s="378" t="str">
        <f>H96</f>
        <v>KSR</v>
      </c>
      <c r="I103" s="361" t="str">
        <f>VLOOKUP(H103,$A$138:$B$141,2,FALSE)</f>
        <v>Björn</v>
      </c>
      <c r="J103" s="361"/>
      <c r="K103" s="18"/>
    </row>
    <row r="104" spans="1:11" x14ac:dyDescent="0.25">
      <c r="A104" s="23" t="s">
        <v>55</v>
      </c>
      <c r="B104" s="291">
        <f>D5+E12+B19+C26+D33+E40+B47+C54+D61+E68+B75+C82+D89+E96+B103</f>
        <v>2739.7200000000003</v>
      </c>
      <c r="C104" s="25">
        <f>E5+B12+C19+D26+E33+B40+C47+D54+E61+B68+C75+D82+E89+B96+C103</f>
        <v>3028.3599999999997</v>
      </c>
      <c r="D104" s="24">
        <f>B5+C12+D19+E26+B33+C40+D47+E54+B61+C68+D75+E82+B89+C96+D103</f>
        <v>2561.75</v>
      </c>
      <c r="E104" s="27">
        <f>C5+D12+E19+B26+C33+D40+E47+B54+C61+D68+E75+B82+C89+D96+E103</f>
        <v>2770.9</v>
      </c>
      <c r="F104" s="1"/>
    </row>
    <row r="105" spans="1:11" ht="15.75" thickBot="1" x14ac:dyDescent="0.3">
      <c r="A105" s="32"/>
      <c r="B105" s="33"/>
      <c r="C105" s="34"/>
      <c r="D105" s="295"/>
      <c r="E105" s="33"/>
      <c r="F105" s="35"/>
      <c r="G105" s="36"/>
      <c r="H105" s="36"/>
      <c r="I105" s="36"/>
      <c r="J105" s="36"/>
      <c r="K105" s="36"/>
    </row>
    <row r="106" spans="1:11" ht="16.5" thickTop="1" thickBot="1" x14ac:dyDescent="0.3">
      <c r="A106" s="46" t="s">
        <v>92</v>
      </c>
      <c r="B106" s="296" t="s">
        <v>30</v>
      </c>
      <c r="C106" s="9" t="s">
        <v>29</v>
      </c>
      <c r="D106" s="8" t="s">
        <v>28</v>
      </c>
      <c r="E106" s="11" t="s">
        <v>31</v>
      </c>
      <c r="F106" s="37"/>
      <c r="G106" s="13"/>
      <c r="H106" s="14" t="s">
        <v>33</v>
      </c>
      <c r="I106" s="14" t="s">
        <v>34</v>
      </c>
      <c r="J106" s="14" t="s">
        <v>35</v>
      </c>
      <c r="K106" s="15"/>
    </row>
    <row r="107" spans="1:11" ht="15.75" thickTop="1" x14ac:dyDescent="0.25">
      <c r="A107" s="47" t="s">
        <v>93</v>
      </c>
      <c r="B107" s="17"/>
      <c r="C107" s="18"/>
      <c r="D107" s="295"/>
      <c r="E107" s="17"/>
      <c r="F107" s="20" t="s">
        <v>93</v>
      </c>
      <c r="G107" s="379" t="s">
        <v>37</v>
      </c>
      <c r="H107" s="380" t="str">
        <f>H100</f>
        <v>West raceway</v>
      </c>
      <c r="I107" s="365" t="str">
        <f>VLOOKUP(H107,$A$146:$B$149,2,FALSE)</f>
        <v>Pompe</v>
      </c>
      <c r="J107" s="381"/>
      <c r="K107" s="18"/>
    </row>
    <row r="108" spans="1:11" x14ac:dyDescent="0.25">
      <c r="A108" s="23" t="s">
        <v>41</v>
      </c>
      <c r="B108" s="291" t="str">
        <f>I108</f>
        <v>Daniel S</v>
      </c>
      <c r="C108" s="25" t="str">
        <f>I109</f>
        <v>Polly</v>
      </c>
      <c r="D108" s="24" t="str">
        <f>I110</f>
        <v>Oskar E</v>
      </c>
      <c r="E108" s="27" t="str">
        <f>I107</f>
        <v>Pompe</v>
      </c>
      <c r="F108" s="1"/>
      <c r="G108" s="372" t="s">
        <v>42</v>
      </c>
      <c r="H108" s="373" t="str">
        <f>H101</f>
        <v>Marks Raceway</v>
      </c>
      <c r="I108" s="374" t="str">
        <f>VLOOKUP(H108,$A$134:$B$137,2,FALSE)</f>
        <v>Daniel S</v>
      </c>
      <c r="J108" s="374"/>
      <c r="K108" s="18"/>
    </row>
    <row r="109" spans="1:11" x14ac:dyDescent="0.25">
      <c r="A109" s="23" t="s">
        <v>46</v>
      </c>
      <c r="B109" s="291" t="str">
        <f>H108</f>
        <v>Marks Raceway</v>
      </c>
      <c r="C109" s="25" t="str">
        <f>H109</f>
        <v>Team Jäger</v>
      </c>
      <c r="D109" s="24" t="str">
        <f>H110</f>
        <v>KSR</v>
      </c>
      <c r="E109" s="27" t="str">
        <f>H107</f>
        <v>West raceway</v>
      </c>
      <c r="F109" s="1"/>
      <c r="G109" s="359" t="s">
        <v>47</v>
      </c>
      <c r="H109" s="378" t="str">
        <f>H102</f>
        <v>Team Jäger</v>
      </c>
      <c r="I109" s="361" t="str">
        <f>VLOOKUP(H109,$A$138:$B$141,2,FALSE)</f>
        <v>Polly</v>
      </c>
      <c r="J109" s="361"/>
      <c r="K109" s="18"/>
    </row>
    <row r="110" spans="1:11" x14ac:dyDescent="0.25">
      <c r="A110" s="23" t="s">
        <v>51</v>
      </c>
      <c r="B110" s="30">
        <v>177.07</v>
      </c>
      <c r="C110" s="31">
        <v>196.18</v>
      </c>
      <c r="D110" s="292">
        <v>208.01</v>
      </c>
      <c r="E110" s="30">
        <v>182.3</v>
      </c>
      <c r="F110" s="1"/>
      <c r="G110" s="362" t="s">
        <v>52</v>
      </c>
      <c r="H110" s="370" t="str">
        <f>H103</f>
        <v>KSR</v>
      </c>
      <c r="I110" s="363" t="str">
        <f>VLOOKUP(H110,$A$142:$B$145,2,FALSE)</f>
        <v>Oskar E</v>
      </c>
      <c r="J110" s="363"/>
      <c r="K110" s="18"/>
    </row>
    <row r="111" spans="1:11" x14ac:dyDescent="0.25">
      <c r="A111" s="23" t="s">
        <v>55</v>
      </c>
      <c r="B111" s="291">
        <f>C5+D12+E19+B26+C33+D40+E47+B54+C61+D68+E75+B82+C89+D96+E103+B110</f>
        <v>2947.9700000000003</v>
      </c>
      <c r="C111" s="25">
        <f>D5+E12+B19+C26+D33+E40+B47+C54+D61+E68+B75+C82+D89+E96+B103+C110</f>
        <v>2935.9</v>
      </c>
      <c r="D111" s="24">
        <f>E5+B12+C19+D26+E33+B40+C47+D54+E61+B68+C75+D82+E89+B96+C103+D110</f>
        <v>3236.37</v>
      </c>
      <c r="E111" s="27">
        <f>B5+C12+D19+E26+B33+C40+D47+E54+B61+C68+D75+E82+B89+C96+D103+E110</f>
        <v>2744.05</v>
      </c>
      <c r="F111" s="1"/>
    </row>
    <row r="112" spans="1:11" x14ac:dyDescent="0.25">
      <c r="A112" s="48"/>
      <c r="B112" s="42"/>
      <c r="C112" s="43"/>
      <c r="D112" s="42"/>
      <c r="E112" s="42"/>
      <c r="F112" s="44"/>
      <c r="G112" s="45"/>
      <c r="H112" s="45"/>
      <c r="I112" s="45"/>
      <c r="J112" s="45"/>
      <c r="K112" s="45"/>
    </row>
    <row r="114" spans="2:12" x14ac:dyDescent="0.25">
      <c r="B114" s="49" t="str">
        <f>B3</f>
        <v>Magnus H</v>
      </c>
      <c r="C114" s="49" t="str">
        <f>C3</f>
        <v>Mathias s</v>
      </c>
      <c r="D114" s="49" t="str">
        <f>D3</f>
        <v>Ulf P</v>
      </c>
      <c r="E114" s="49" t="str">
        <f>E3</f>
        <v>Daniel L</v>
      </c>
      <c r="G114" s="49" t="s">
        <v>95</v>
      </c>
      <c r="J114" t="str">
        <f>H2</f>
        <v>West raceway</v>
      </c>
      <c r="K114" s="1" t="s">
        <v>142</v>
      </c>
      <c r="L114" t="s">
        <v>183</v>
      </c>
    </row>
    <row r="115" spans="2:12" x14ac:dyDescent="0.25">
      <c r="B115" s="49">
        <f>B5+B33+B61+B89</f>
        <v>706.11</v>
      </c>
      <c r="C115" s="49">
        <f>C5+C33+C61+C89</f>
        <v>721.5</v>
      </c>
      <c r="D115" s="49">
        <f>D5+D33+D61+D89</f>
        <v>747.39</v>
      </c>
      <c r="E115" s="49">
        <f>E5+E33+E61+E89</f>
        <v>809.94999999999993</v>
      </c>
      <c r="F115" s="50" t="str">
        <f>D114</f>
        <v>Ulf P</v>
      </c>
      <c r="G115" s="299">
        <f>D115/4</f>
        <v>186.8475</v>
      </c>
      <c r="I115">
        <f>COUNTIF(I2:I110,J115)</f>
        <v>4</v>
      </c>
      <c r="J115" s="52" t="str">
        <f>B114</f>
        <v>Magnus H</v>
      </c>
      <c r="K115" s="207">
        <f>(B115*46.54)/1000</f>
        <v>32.862359400000003</v>
      </c>
    </row>
    <row r="116" spans="2:12" ht="16.5" x14ac:dyDescent="0.3">
      <c r="B116" s="49" t="str">
        <f>B10</f>
        <v>Henrik S</v>
      </c>
      <c r="C116" s="49" t="str">
        <f t="shared" ref="C116:E116" si="0">C10</f>
        <v>Henrik Frid</v>
      </c>
      <c r="D116" s="49" t="str">
        <f t="shared" si="0"/>
        <v>Linus O</v>
      </c>
      <c r="E116" s="49" t="str">
        <f t="shared" si="0"/>
        <v>Jesper</v>
      </c>
      <c r="F116" s="53" t="str">
        <f>D116</f>
        <v>Linus O</v>
      </c>
      <c r="G116" s="300">
        <f>D117/4</f>
        <v>191.72749999999996</v>
      </c>
      <c r="I116" s="55">
        <f>COUNTIF(I2:I110,J116)</f>
        <v>4</v>
      </c>
      <c r="J116" s="56" t="str">
        <f>C116</f>
        <v>Henrik Frid</v>
      </c>
      <c r="K116" s="207">
        <f>(C117*46.54)/1000</f>
        <v>28.947414599999998</v>
      </c>
    </row>
    <row r="117" spans="2:12" ht="16.5" x14ac:dyDescent="0.3">
      <c r="B117" s="49">
        <f>B12+B40+B68+B96</f>
        <v>778.99</v>
      </c>
      <c r="C117" s="49">
        <f>C12+C40+C68+D103</f>
        <v>621.99</v>
      </c>
      <c r="D117" s="49">
        <f t="shared" ref="D117" si="1">D12+D40+D68+D96</f>
        <v>766.90999999999985</v>
      </c>
      <c r="E117" s="49">
        <f>E12+E40+E68+E96</f>
        <v>725.1</v>
      </c>
      <c r="F117" s="57" t="str">
        <f>D118</f>
        <v>Mats Löfström</v>
      </c>
      <c r="G117" s="300">
        <f>D119/4</f>
        <v>176.41750000000002</v>
      </c>
      <c r="I117" s="55">
        <f>COUNTIF(I2:I110,J117)</f>
        <v>4</v>
      </c>
      <c r="J117" s="56" t="str">
        <f>D118</f>
        <v>Mats Löfström</v>
      </c>
      <c r="K117" s="207">
        <f>(D119*46.54)/1000</f>
        <v>32.841881800000003</v>
      </c>
    </row>
    <row r="118" spans="2:12" ht="16.5" x14ac:dyDescent="0.3">
      <c r="B118" s="49" t="str">
        <f>B17</f>
        <v>Carsten</v>
      </c>
      <c r="C118" s="49" t="str">
        <f t="shared" ref="C118:E118" si="2">C17</f>
        <v>Björn</v>
      </c>
      <c r="D118" s="49" t="str">
        <f t="shared" si="2"/>
        <v>Mats Löfström</v>
      </c>
      <c r="E118" s="49" t="str">
        <f t="shared" si="2"/>
        <v>Ben</v>
      </c>
      <c r="F118" s="58" t="str">
        <f>D120</f>
        <v>Oskar E</v>
      </c>
      <c r="G118" s="301">
        <f>D121/4</f>
        <v>209.93</v>
      </c>
      <c r="I118" s="55">
        <f>COUNTIF(I2:I110,J118)</f>
        <v>4</v>
      </c>
      <c r="J118" s="60" t="str">
        <f>E120</f>
        <v>Pompe</v>
      </c>
      <c r="K118" s="207">
        <f>(E121*46)/1000</f>
        <v>32.672879999999999</v>
      </c>
      <c r="L118" s="190">
        <f>SUM(K115:K118)</f>
        <v>127.32453580000001</v>
      </c>
    </row>
    <row r="119" spans="2:12" x14ac:dyDescent="0.25">
      <c r="B119" s="49">
        <f>B19+B47+B75+B103</f>
        <v>727.58999999999992</v>
      </c>
      <c r="C119" s="49">
        <f t="shared" ref="C119:E119" si="3">C19+C47+C75+C103</f>
        <v>807.71</v>
      </c>
      <c r="D119" s="49">
        <f>D19+D47+D75+C96</f>
        <v>705.67000000000007</v>
      </c>
      <c r="E119" s="49">
        <f t="shared" si="3"/>
        <v>746.69</v>
      </c>
      <c r="F119" s="86" t="str">
        <f>C114</f>
        <v>Mathias s</v>
      </c>
      <c r="G119" s="302">
        <f>C115/4</f>
        <v>180.375</v>
      </c>
      <c r="J119" t="str">
        <f>H3</f>
        <v>Marks Raceway</v>
      </c>
      <c r="K119" s="207"/>
    </row>
    <row r="120" spans="2:12" x14ac:dyDescent="0.25">
      <c r="B120" s="49" t="str">
        <f>B24</f>
        <v>Daniel S</v>
      </c>
      <c r="C120" s="49" t="str">
        <f t="shared" ref="C120:E120" si="4">C24</f>
        <v>Polly</v>
      </c>
      <c r="D120" s="49" t="str">
        <f t="shared" si="4"/>
        <v>Oskar E</v>
      </c>
      <c r="E120" s="49" t="str">
        <f t="shared" si="4"/>
        <v>Pompe</v>
      </c>
      <c r="F120" s="63" t="str">
        <f>C116</f>
        <v>Henrik Frid</v>
      </c>
      <c r="G120" s="303">
        <f>C117/4</f>
        <v>155.4975</v>
      </c>
      <c r="I120">
        <f>COUNTIF(I2:I110,J120)</f>
        <v>4</v>
      </c>
      <c r="J120" s="52" t="str">
        <f>B120</f>
        <v>Daniel S</v>
      </c>
      <c r="K120" s="207">
        <f>(B121*46.54)/1000</f>
        <v>33.176969799999995</v>
      </c>
    </row>
    <row r="121" spans="2:12" x14ac:dyDescent="0.25">
      <c r="B121" s="49">
        <f>B26+B54+B82+B110</f>
        <v>712.86999999999989</v>
      </c>
      <c r="C121" s="49">
        <f t="shared" ref="C121:E121" si="5">C26+C54+C82+C110</f>
        <v>735.81999999999994</v>
      </c>
      <c r="D121" s="49">
        <f t="shared" si="5"/>
        <v>839.72</v>
      </c>
      <c r="E121" s="49">
        <f t="shared" si="5"/>
        <v>710.28</v>
      </c>
      <c r="F121" s="65" t="str">
        <f>C118</f>
        <v>Björn</v>
      </c>
      <c r="G121" s="303">
        <f>C119/4</f>
        <v>201.92750000000001</v>
      </c>
      <c r="I121">
        <f>COUNTIF(I2:I110,J121)</f>
        <v>4</v>
      </c>
      <c r="J121" s="56" t="str">
        <f>C114</f>
        <v>Mathias s</v>
      </c>
      <c r="K121" s="207">
        <f>(C115*46.54)/1000</f>
        <v>33.578609999999998</v>
      </c>
    </row>
    <row r="122" spans="2:12" x14ac:dyDescent="0.25">
      <c r="F122" s="90" t="str">
        <f>C120</f>
        <v>Polly</v>
      </c>
      <c r="G122" s="304">
        <f>C121/4</f>
        <v>183.95499999999998</v>
      </c>
      <c r="I122">
        <f>COUNTIF(I2:I110,J122)</f>
        <v>4</v>
      </c>
      <c r="J122" s="305" t="str">
        <f>D116</f>
        <v>Linus O</v>
      </c>
      <c r="K122" s="207">
        <f>(D117*46.54)/1000</f>
        <v>35.691991399999992</v>
      </c>
    </row>
    <row r="123" spans="2:12" x14ac:dyDescent="0.25">
      <c r="C123" s="49"/>
      <c r="F123" s="68" t="str">
        <f>B114</f>
        <v>Magnus H</v>
      </c>
      <c r="G123" s="306">
        <f>B115/4</f>
        <v>176.5275</v>
      </c>
      <c r="I123">
        <f>COUNTIF(I2:I110,J123)</f>
        <v>4</v>
      </c>
      <c r="J123" s="60" t="str">
        <f>E118</f>
        <v>Ben</v>
      </c>
      <c r="K123" s="207">
        <f>(E119*46.54)/1000</f>
        <v>34.750952600000005</v>
      </c>
      <c r="L123" s="190">
        <f>SUM(K120:K123)</f>
        <v>137.19852379999998</v>
      </c>
    </row>
    <row r="124" spans="2:12" x14ac:dyDescent="0.25">
      <c r="F124" s="70" t="str">
        <f>B116</f>
        <v>Henrik S</v>
      </c>
      <c r="G124" s="306">
        <f>B117/4</f>
        <v>194.7475</v>
      </c>
      <c r="J124" t="str">
        <f>H4</f>
        <v>Team Jäger</v>
      </c>
      <c r="K124" s="207"/>
    </row>
    <row r="125" spans="2:12" x14ac:dyDescent="0.25">
      <c r="F125" s="70" t="str">
        <f>B118</f>
        <v>Carsten</v>
      </c>
      <c r="G125" s="306">
        <f>B119/4</f>
        <v>181.89749999999998</v>
      </c>
      <c r="I125">
        <f>COUNTIF(I2:I110,J125)</f>
        <v>4</v>
      </c>
      <c r="J125" s="52" t="str">
        <f>B118</f>
        <v>Carsten</v>
      </c>
      <c r="K125" s="207">
        <f>(B119*46.54)/1000</f>
        <v>33.862038599999991</v>
      </c>
    </row>
    <row r="126" spans="2:12" x14ac:dyDescent="0.25">
      <c r="F126" s="70" t="str">
        <f>B120</f>
        <v>Daniel S</v>
      </c>
      <c r="G126" s="306">
        <f>B121/4</f>
        <v>178.21749999999997</v>
      </c>
      <c r="I126">
        <f>COUNTIF(I2:I110,J126)</f>
        <v>4</v>
      </c>
      <c r="J126" s="56" t="str">
        <f>C120</f>
        <v>Polly</v>
      </c>
      <c r="K126" s="207">
        <f>(C121*46.54)/1000</f>
        <v>34.245062799999999</v>
      </c>
    </row>
    <row r="127" spans="2:12" x14ac:dyDescent="0.25">
      <c r="F127" s="71"/>
      <c r="G127" s="307"/>
      <c r="I127">
        <f>COUNTIF(I2:I110,J127)</f>
        <v>4</v>
      </c>
      <c r="J127" s="56" t="str">
        <f>D114</f>
        <v>Ulf P</v>
      </c>
      <c r="K127" s="207">
        <f>(D115*46.54)/1000</f>
        <v>34.783530599999999</v>
      </c>
    </row>
    <row r="128" spans="2:12" x14ac:dyDescent="0.25">
      <c r="F128" s="73" t="str">
        <f>E114</f>
        <v>Daniel L</v>
      </c>
      <c r="G128" s="308">
        <f>E115/4</f>
        <v>202.48749999999998</v>
      </c>
      <c r="I128">
        <f>COUNTIF(I2:I110,J128)</f>
        <v>4</v>
      </c>
      <c r="J128" s="60" t="str">
        <f>E116</f>
        <v>Jesper</v>
      </c>
      <c r="K128" s="207">
        <f>(E117*46.54)/1000</f>
        <v>33.746154000000004</v>
      </c>
      <c r="L128" s="190">
        <f>SUM(K125:K128)</f>
        <v>136.63678599999997</v>
      </c>
    </row>
    <row r="129" spans="1:12" x14ac:dyDescent="0.25">
      <c r="F129" s="75" t="str">
        <f>E116</f>
        <v>Jesper</v>
      </c>
      <c r="G129" s="309">
        <f>E117/4</f>
        <v>181.27500000000001</v>
      </c>
      <c r="J129" t="str">
        <f>H5</f>
        <v>KSR</v>
      </c>
      <c r="K129" s="207"/>
    </row>
    <row r="130" spans="1:12" x14ac:dyDescent="0.25">
      <c r="F130" s="77" t="str">
        <f>E118</f>
        <v>Ben</v>
      </c>
      <c r="G130" s="310">
        <f>E119/4</f>
        <v>186.67250000000001</v>
      </c>
      <c r="I130">
        <f>COUNTIF(I2:I110,J130)</f>
        <v>4</v>
      </c>
      <c r="J130" s="52" t="str">
        <f>B116</f>
        <v>Henrik S</v>
      </c>
      <c r="K130" s="207">
        <f>(B117*46.54)/1000</f>
        <v>36.254194600000005</v>
      </c>
    </row>
    <row r="131" spans="1:12" ht="15" customHeight="1" x14ac:dyDescent="0.25">
      <c r="E131" s="433"/>
      <c r="F131" s="311" t="str">
        <f>E120</f>
        <v>Pompe</v>
      </c>
      <c r="G131" s="312">
        <f>E121/4</f>
        <v>177.57</v>
      </c>
      <c r="I131">
        <f>COUNTIF(I2:I110,J131)</f>
        <v>4</v>
      </c>
      <c r="J131" s="56" t="str">
        <f>C118</f>
        <v>Björn</v>
      </c>
      <c r="K131" s="207">
        <f>(C119*46.54)/1000</f>
        <v>37.590823399999998</v>
      </c>
    </row>
    <row r="132" spans="1:12" ht="15" customHeight="1" x14ac:dyDescent="0.25">
      <c r="E132" s="433"/>
      <c r="F132" s="210"/>
      <c r="I132">
        <f>COUNTIF(I2:I110,J132)</f>
        <v>4</v>
      </c>
      <c r="J132" s="56" t="str">
        <f>D120</f>
        <v>Oskar E</v>
      </c>
      <c r="K132" s="207">
        <f>(D121*46.54)/1000</f>
        <v>39.080568800000002</v>
      </c>
    </row>
    <row r="133" spans="1:12" ht="15.75" customHeight="1" thickBot="1" x14ac:dyDescent="0.3">
      <c r="B133" t="s">
        <v>208</v>
      </c>
      <c r="E133" s="433"/>
      <c r="F133" s="210"/>
      <c r="I133">
        <f>COUNTIF(I2:I110,J133)</f>
        <v>4</v>
      </c>
      <c r="J133" s="60" t="str">
        <f>E114</f>
        <v>Daniel L</v>
      </c>
      <c r="K133" s="207">
        <f>(E115*46.54)/1000</f>
        <v>37.695072999999994</v>
      </c>
      <c r="L133" s="190">
        <f>SUM(K130:K133)</f>
        <v>150.6206598</v>
      </c>
    </row>
    <row r="134" spans="1:12" x14ac:dyDescent="0.25">
      <c r="A134" s="418" t="str">
        <f>D134</f>
        <v>West raceway</v>
      </c>
      <c r="B134" s="419" t="s">
        <v>21</v>
      </c>
      <c r="D134" s="420" t="str">
        <f>H2</f>
        <v>West raceway</v>
      </c>
      <c r="F134" s="210"/>
      <c r="J134" s="313"/>
      <c r="K134" s="208"/>
    </row>
    <row r="135" spans="1:12" x14ac:dyDescent="0.25">
      <c r="A135" s="418" t="str">
        <f t="shared" ref="A135:A137" si="6">D135</f>
        <v>Marks Raceway</v>
      </c>
      <c r="B135" s="419" t="s">
        <v>199</v>
      </c>
      <c r="C135" s="215"/>
      <c r="D135" s="420" t="str">
        <f t="shared" ref="D135:D137" si="7">H3</f>
        <v>Marks Raceway</v>
      </c>
    </row>
    <row r="136" spans="1:12" x14ac:dyDescent="0.25">
      <c r="A136" s="418" t="str">
        <f t="shared" si="6"/>
        <v>Team Jäger</v>
      </c>
      <c r="B136" s="419" t="s">
        <v>209</v>
      </c>
      <c r="C136" s="215"/>
      <c r="D136" s="420" t="str">
        <f t="shared" si="7"/>
        <v>Team Jäger</v>
      </c>
    </row>
    <row r="137" spans="1:12" x14ac:dyDescent="0.25">
      <c r="A137" s="418" t="str">
        <f t="shared" si="6"/>
        <v>KSR</v>
      </c>
      <c r="B137" s="419" t="s">
        <v>196</v>
      </c>
      <c r="C137" s="215"/>
      <c r="D137" s="420" t="str">
        <f t="shared" si="7"/>
        <v>KSR</v>
      </c>
    </row>
    <row r="138" spans="1:12" x14ac:dyDescent="0.25">
      <c r="A138" s="421" t="str">
        <f>D134</f>
        <v>West raceway</v>
      </c>
      <c r="B138" s="422" t="s">
        <v>147</v>
      </c>
      <c r="C138" s="215"/>
      <c r="D138" s="215"/>
    </row>
    <row r="139" spans="1:12" x14ac:dyDescent="0.25">
      <c r="A139" s="421" t="str">
        <f>D135</f>
        <v>Marks Raceway</v>
      </c>
      <c r="B139" s="422" t="s">
        <v>210</v>
      </c>
    </row>
    <row r="140" spans="1:12" x14ac:dyDescent="0.25">
      <c r="A140" s="421" t="str">
        <f>D136</f>
        <v>Team Jäger</v>
      </c>
      <c r="B140" s="422" t="s">
        <v>68</v>
      </c>
    </row>
    <row r="141" spans="1:12" x14ac:dyDescent="0.25">
      <c r="A141" s="421" t="str">
        <f>D137</f>
        <v>KSR</v>
      </c>
      <c r="B141" s="422" t="s">
        <v>9</v>
      </c>
    </row>
    <row r="142" spans="1:12" x14ac:dyDescent="0.25">
      <c r="A142" s="423" t="str">
        <f>D134</f>
        <v>West raceway</v>
      </c>
      <c r="B142" s="424" t="s">
        <v>148</v>
      </c>
    </row>
    <row r="143" spans="1:12" x14ac:dyDescent="0.25">
      <c r="A143" s="423" t="str">
        <f>D135</f>
        <v>Marks Raceway</v>
      </c>
      <c r="B143" s="424" t="s">
        <v>211</v>
      </c>
    </row>
    <row r="144" spans="1:12" x14ac:dyDescent="0.25">
      <c r="A144" s="423" t="str">
        <f>D136</f>
        <v>Team Jäger</v>
      </c>
      <c r="B144" s="424" t="s">
        <v>212</v>
      </c>
    </row>
    <row r="145" spans="1:2" x14ac:dyDescent="0.25">
      <c r="A145" s="423" t="str">
        <f>D137</f>
        <v>KSR</v>
      </c>
      <c r="B145" s="424" t="s">
        <v>171</v>
      </c>
    </row>
    <row r="146" spans="1:2" x14ac:dyDescent="0.25">
      <c r="A146" s="425" t="str">
        <f>D134</f>
        <v>West raceway</v>
      </c>
      <c r="B146" s="426" t="s">
        <v>213</v>
      </c>
    </row>
    <row r="147" spans="1:2" x14ac:dyDescent="0.25">
      <c r="A147" s="425" t="str">
        <f>D135</f>
        <v>Marks Raceway</v>
      </c>
      <c r="B147" s="426" t="s">
        <v>194</v>
      </c>
    </row>
    <row r="148" spans="1:2" x14ac:dyDescent="0.25">
      <c r="A148" s="425" t="str">
        <f>D136</f>
        <v>Team Jäger</v>
      </c>
      <c r="B148" s="426" t="s">
        <v>168</v>
      </c>
    </row>
    <row r="149" spans="1:2" x14ac:dyDescent="0.25">
      <c r="A149" s="425" t="str">
        <f>D137</f>
        <v>KSR</v>
      </c>
      <c r="B149" s="426" t="s">
        <v>175</v>
      </c>
    </row>
  </sheetData>
  <mergeCells count="1">
    <mergeCell ref="E131:E1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U181"/>
  <sheetViews>
    <sheetView showGridLines="0" tabSelected="1" workbookViewId="0">
      <pane xSplit="1" topLeftCell="W1" activePane="topRight" state="frozen"/>
      <selection pane="topRight" activeCell="AA131" sqref="AA131"/>
    </sheetView>
  </sheetViews>
  <sheetFormatPr defaultRowHeight="15" x14ac:dyDescent="0.25"/>
  <cols>
    <col min="1" max="1" width="22.85546875" customWidth="1"/>
    <col min="2" max="10" width="15.7109375" customWidth="1"/>
    <col min="11" max="11" width="17.7109375" customWidth="1"/>
    <col min="12" max="16" width="15.7109375" customWidth="1"/>
    <col min="17" max="18" width="13.42578125" customWidth="1"/>
    <col min="19" max="31" width="19.28515625" customWidth="1"/>
    <col min="32" max="32" width="18.28515625" customWidth="1"/>
    <col min="33" max="33" width="16.85546875" customWidth="1"/>
    <col min="34" max="34" width="15.42578125" customWidth="1"/>
    <col min="35" max="35" width="28.140625" customWidth="1"/>
    <col min="36" max="36" width="19.42578125" customWidth="1"/>
    <col min="37" max="37" width="27.42578125" customWidth="1"/>
    <col min="38" max="38" width="17.42578125" customWidth="1"/>
    <col min="39" max="39" width="10.5703125" customWidth="1"/>
    <col min="41" max="41" width="12.85546875" customWidth="1"/>
    <col min="42" max="42" width="19.7109375" customWidth="1"/>
    <col min="43" max="43" width="15.7109375" customWidth="1"/>
    <col min="44" max="44" width="11.28515625" customWidth="1"/>
    <col min="46" max="46" width="11.42578125" customWidth="1"/>
    <col min="47" max="47" width="34.28515625" customWidth="1"/>
  </cols>
  <sheetData>
    <row r="1" spans="1:47" ht="33.75" customHeight="1" thickBot="1" x14ac:dyDescent="0.45">
      <c r="A1" s="104"/>
      <c r="B1" s="435">
        <v>2012</v>
      </c>
      <c r="C1" s="435"/>
      <c r="D1" s="442"/>
      <c r="E1" s="461">
        <v>2013</v>
      </c>
      <c r="F1" s="462"/>
      <c r="G1" s="463"/>
      <c r="H1" s="461">
        <v>2014</v>
      </c>
      <c r="I1" s="462"/>
      <c r="J1" s="463"/>
      <c r="K1" s="461">
        <v>2015</v>
      </c>
      <c r="L1" s="462"/>
      <c r="M1" s="463"/>
      <c r="N1" s="434">
        <v>2016</v>
      </c>
      <c r="O1" s="435"/>
      <c r="P1" s="442"/>
      <c r="Q1" s="434">
        <v>2017</v>
      </c>
      <c r="R1" s="435"/>
      <c r="S1" s="442"/>
      <c r="T1" s="436" t="s">
        <v>162</v>
      </c>
      <c r="U1" s="437"/>
      <c r="V1" s="439"/>
      <c r="W1" s="436" t="s">
        <v>161</v>
      </c>
      <c r="X1" s="437"/>
      <c r="Y1" s="439"/>
      <c r="Z1" s="434" t="s">
        <v>200</v>
      </c>
      <c r="AA1" s="435"/>
      <c r="AB1" s="435"/>
      <c r="AC1" s="434" t="s">
        <v>206</v>
      </c>
      <c r="AD1" s="435"/>
      <c r="AE1" s="435"/>
      <c r="AF1" s="440" t="s">
        <v>150</v>
      </c>
      <c r="AG1" s="440"/>
      <c r="AH1" s="440"/>
      <c r="AI1" s="440"/>
      <c r="AJ1" s="440"/>
      <c r="AK1" s="441" t="s">
        <v>151</v>
      </c>
      <c r="AL1" s="440"/>
      <c r="AM1" s="440"/>
      <c r="AN1" s="440"/>
      <c r="AO1" s="440"/>
      <c r="AP1" s="441" t="s">
        <v>152</v>
      </c>
      <c r="AQ1" s="440"/>
      <c r="AR1" s="440"/>
      <c r="AS1" s="440"/>
      <c r="AT1" s="440"/>
      <c r="AU1" s="271"/>
    </row>
    <row r="2" spans="1:47" ht="20.100000000000001" customHeight="1" x14ac:dyDescent="0.25">
      <c r="A2" s="140"/>
      <c r="B2" s="141"/>
      <c r="C2" s="156" t="s">
        <v>111</v>
      </c>
      <c r="D2" s="155" t="s">
        <v>110</v>
      </c>
      <c r="E2" s="142"/>
      <c r="F2" s="143" t="s">
        <v>111</v>
      </c>
      <c r="G2" s="144" t="s">
        <v>110</v>
      </c>
      <c r="H2" s="145"/>
      <c r="I2" s="143" t="s">
        <v>111</v>
      </c>
      <c r="J2" s="144" t="s">
        <v>110</v>
      </c>
      <c r="K2" s="142"/>
      <c r="L2" s="143" t="s">
        <v>111</v>
      </c>
      <c r="M2" s="144" t="s">
        <v>110</v>
      </c>
      <c r="N2" s="142"/>
      <c r="O2" s="143" t="s">
        <v>111</v>
      </c>
      <c r="P2" s="144" t="s">
        <v>110</v>
      </c>
      <c r="Q2" s="142"/>
      <c r="R2" s="143" t="s">
        <v>111</v>
      </c>
      <c r="S2" s="144" t="s">
        <v>110</v>
      </c>
      <c r="T2" s="142" t="s">
        <v>166</v>
      </c>
      <c r="U2" s="243" t="s">
        <v>111</v>
      </c>
      <c r="V2" s="144" t="s">
        <v>110</v>
      </c>
      <c r="W2" s="254" t="s">
        <v>166</v>
      </c>
      <c r="X2" s="255" t="s">
        <v>111</v>
      </c>
      <c r="Y2" s="256" t="s">
        <v>110</v>
      </c>
      <c r="Z2" s="254" t="s">
        <v>166</v>
      </c>
      <c r="AA2" s="255" t="s">
        <v>111</v>
      </c>
      <c r="AB2" s="427" t="s">
        <v>110</v>
      </c>
      <c r="AC2" s="254" t="s">
        <v>166</v>
      </c>
      <c r="AD2" s="255" t="s">
        <v>111</v>
      </c>
      <c r="AE2" s="256" t="s">
        <v>110</v>
      </c>
      <c r="AF2" s="146" t="s">
        <v>122</v>
      </c>
      <c r="AG2" s="146" t="s">
        <v>120</v>
      </c>
      <c r="AH2" s="146" t="s">
        <v>121</v>
      </c>
      <c r="AI2" s="146"/>
      <c r="AJ2" s="146" t="s">
        <v>133</v>
      </c>
      <c r="AK2" s="141" t="s">
        <v>122</v>
      </c>
      <c r="AL2" s="155" t="s">
        <v>120</v>
      </c>
      <c r="AM2" s="155" t="s">
        <v>121</v>
      </c>
      <c r="AN2" s="155"/>
      <c r="AO2" s="265" t="s">
        <v>133</v>
      </c>
      <c r="AP2" s="146" t="s">
        <v>122</v>
      </c>
      <c r="AQ2" s="146" t="s">
        <v>120</v>
      </c>
      <c r="AR2" s="146" t="s">
        <v>121</v>
      </c>
      <c r="AS2" s="146"/>
      <c r="AT2" s="146" t="s">
        <v>133</v>
      </c>
      <c r="AU2" s="272"/>
    </row>
    <row r="3" spans="1:47" ht="20.100000000000001" customHeight="1" x14ac:dyDescent="0.35">
      <c r="A3" s="126" t="s">
        <v>108</v>
      </c>
      <c r="B3" s="105">
        <v>844</v>
      </c>
      <c r="C3" s="157">
        <v>4</v>
      </c>
      <c r="D3" s="147">
        <f>B3/4</f>
        <v>211</v>
      </c>
      <c r="E3" s="106"/>
      <c r="F3" s="107"/>
      <c r="G3" s="108"/>
      <c r="H3" s="109">
        <v>844.9</v>
      </c>
      <c r="I3" s="107">
        <v>4</v>
      </c>
      <c r="J3" s="110">
        <f>H3/4</f>
        <v>211.22499999999999</v>
      </c>
      <c r="K3" s="106"/>
      <c r="L3" s="107"/>
      <c r="M3" s="108"/>
      <c r="N3" s="106"/>
      <c r="O3" s="127"/>
      <c r="P3" s="108"/>
      <c r="Q3" s="168"/>
      <c r="R3" s="157"/>
      <c r="S3" s="169"/>
      <c r="T3" s="106"/>
      <c r="U3" s="127"/>
      <c r="V3" s="108"/>
      <c r="W3" s="106"/>
      <c r="X3" s="127"/>
      <c r="Y3" s="258"/>
      <c r="Z3" s="149"/>
      <c r="AA3" s="386"/>
      <c r="AB3" s="149"/>
      <c r="AC3" s="266"/>
      <c r="AD3" s="386"/>
      <c r="AE3" s="149"/>
      <c r="AF3" s="266">
        <f>AG3*35.66/1000</f>
        <v>60.226174</v>
      </c>
      <c r="AG3" s="147">
        <f>SUM(B3,E3,H3,K3,N3+Q3)</f>
        <v>1688.9</v>
      </c>
      <c r="AH3" s="147">
        <f>SUM(C3,F3,I3,L3,O3+R3)</f>
        <v>8</v>
      </c>
      <c r="AI3" s="147" t="s">
        <v>108</v>
      </c>
      <c r="AJ3" s="395">
        <f>AG3/AH3</f>
        <v>211.11250000000001</v>
      </c>
      <c r="AK3" s="266"/>
      <c r="AL3" s="267"/>
      <c r="AM3" s="147"/>
      <c r="AN3" s="182"/>
      <c r="AO3" s="176"/>
      <c r="AP3" s="149">
        <f>AK3+AF3</f>
        <v>60.226174</v>
      </c>
      <c r="AQ3" s="147">
        <f t="shared" ref="AQ3" si="0">AL3+AG3</f>
        <v>1688.9</v>
      </c>
      <c r="AR3" s="147">
        <f>AM3+AH3</f>
        <v>8</v>
      </c>
      <c r="AS3" s="147"/>
      <c r="AT3" s="182"/>
      <c r="AU3" s="147" t="s">
        <v>108</v>
      </c>
    </row>
    <row r="4" spans="1:47" ht="20.100000000000001" customHeight="1" x14ac:dyDescent="0.35">
      <c r="A4" s="126"/>
      <c r="B4" s="105"/>
      <c r="C4" s="157"/>
      <c r="D4" s="147"/>
      <c r="E4" s="106"/>
      <c r="F4" s="107"/>
      <c r="G4" s="108"/>
      <c r="H4" s="109"/>
      <c r="I4" s="107"/>
      <c r="J4" s="110"/>
      <c r="K4" s="106"/>
      <c r="L4" s="107"/>
      <c r="M4" s="108"/>
      <c r="N4" s="106"/>
      <c r="O4" s="127"/>
      <c r="P4" s="108"/>
      <c r="Q4" s="168"/>
      <c r="R4" s="157"/>
      <c r="S4" s="169"/>
      <c r="T4" s="106"/>
      <c r="U4" s="127"/>
      <c r="V4" s="108"/>
      <c r="W4" s="106"/>
      <c r="X4" s="127"/>
      <c r="Y4" s="258"/>
      <c r="Z4" s="149"/>
      <c r="AA4" s="386"/>
      <c r="AB4" s="149"/>
      <c r="AC4" s="266"/>
      <c r="AD4" s="386"/>
      <c r="AE4" s="149"/>
      <c r="AF4" s="266"/>
      <c r="AG4" s="147"/>
      <c r="AH4" s="147"/>
      <c r="AI4" s="147"/>
      <c r="AJ4" s="395"/>
      <c r="AK4" s="266"/>
      <c r="AL4" s="267"/>
      <c r="AM4" s="147"/>
      <c r="AN4" s="182"/>
      <c r="AO4" s="176"/>
      <c r="AP4" s="149"/>
      <c r="AQ4" s="147"/>
      <c r="AR4" s="147"/>
      <c r="AS4" s="147"/>
      <c r="AT4" s="182"/>
      <c r="AU4" s="147"/>
    </row>
    <row r="5" spans="1:47" ht="20.100000000000001" customHeight="1" x14ac:dyDescent="0.35">
      <c r="A5" s="122" t="s">
        <v>0</v>
      </c>
      <c r="B5" s="111">
        <v>926</v>
      </c>
      <c r="C5" s="158">
        <v>4</v>
      </c>
      <c r="D5" s="148">
        <f t="shared" ref="D5:D43" si="1">B5/4</f>
        <v>231.5</v>
      </c>
      <c r="E5" s="123">
        <v>1145.8</v>
      </c>
      <c r="F5" s="124">
        <v>5</v>
      </c>
      <c r="G5" s="112">
        <f>E5/5</f>
        <v>229.16</v>
      </c>
      <c r="H5" s="125">
        <v>905.8</v>
      </c>
      <c r="I5" s="124">
        <v>4</v>
      </c>
      <c r="J5" s="112">
        <f t="shared" ref="J5:J45" si="2">H5/4</f>
        <v>226.45</v>
      </c>
      <c r="K5" s="123">
        <v>1357.4</v>
      </c>
      <c r="L5" s="124">
        <v>6</v>
      </c>
      <c r="M5" s="112">
        <f>K5/6</f>
        <v>226.23333333333335</v>
      </c>
      <c r="N5" s="123">
        <v>942.2</v>
      </c>
      <c r="O5" s="128">
        <v>4</v>
      </c>
      <c r="P5" s="112">
        <f>N5/4</f>
        <v>235.55</v>
      </c>
      <c r="Q5" s="170">
        <v>941.9</v>
      </c>
      <c r="R5" s="158">
        <v>4</v>
      </c>
      <c r="S5" s="171">
        <f>Q5/O5</f>
        <v>235.47499999999999</v>
      </c>
      <c r="T5" s="123">
        <v>748.04</v>
      </c>
      <c r="U5" s="128">
        <v>4</v>
      </c>
      <c r="V5" s="257">
        <f>T5/U5</f>
        <v>187.01</v>
      </c>
      <c r="W5" s="123">
        <v>822.79</v>
      </c>
      <c r="X5" s="128">
        <v>4</v>
      </c>
      <c r="Y5" s="257">
        <f>W5/X5</f>
        <v>205.69749999999999</v>
      </c>
      <c r="Z5" s="216">
        <v>781.25</v>
      </c>
      <c r="AA5" s="387">
        <v>4</v>
      </c>
      <c r="AB5" s="216">
        <f>Z5/AA5</f>
        <v>195.3125</v>
      </c>
      <c r="AC5" s="428"/>
      <c r="AD5" s="387"/>
      <c r="AE5" s="216"/>
      <c r="AF5" s="268">
        <f t="shared" ref="AF5:AF61" si="3">AG5*35.66/1000</f>
        <v>221.77310600000001</v>
      </c>
      <c r="AG5" s="148">
        <f>SUM(B5,E5,H5,K5,N5+Q5)</f>
        <v>6219.1</v>
      </c>
      <c r="AH5" s="189">
        <f>SUM(C5,F5,I5,L5,O5+R5)</f>
        <v>27</v>
      </c>
      <c r="AI5" s="148" t="s">
        <v>0</v>
      </c>
      <c r="AJ5" s="396">
        <f t="shared" ref="AJ5:AJ63" si="4">AG5/AH5</f>
        <v>230.33703703703705</v>
      </c>
      <c r="AK5" s="268">
        <f>(T5+W5+Z5)*46.54/1000</f>
        <v>109.4658032</v>
      </c>
      <c r="AL5" s="407">
        <f>T5+W5+Z5</f>
        <v>2352.08</v>
      </c>
      <c r="AM5" s="387">
        <f>U5+X5+AA5</f>
        <v>12</v>
      </c>
      <c r="AO5" s="167">
        <f>AL5/AM5</f>
        <v>196.00666666666666</v>
      </c>
      <c r="AP5" s="216">
        <f>AK5+AF5</f>
        <v>331.23890920000002</v>
      </c>
      <c r="AQ5" s="216">
        <f>AL5+AG5</f>
        <v>8571.18</v>
      </c>
      <c r="AR5" s="387">
        <f>AM5+AH5</f>
        <v>39</v>
      </c>
      <c r="AS5" s="148"/>
      <c r="AU5" s="148" t="s">
        <v>0</v>
      </c>
    </row>
    <row r="6" spans="1:47" ht="20.100000000000001" customHeight="1" x14ac:dyDescent="0.35">
      <c r="A6" s="122"/>
      <c r="B6" s="111"/>
      <c r="C6" s="158"/>
      <c r="D6" s="148"/>
      <c r="E6" s="123"/>
      <c r="F6" s="124"/>
      <c r="G6" s="112"/>
      <c r="H6" s="125"/>
      <c r="I6" s="124"/>
      <c r="J6" s="112"/>
      <c r="K6" s="123"/>
      <c r="L6" s="124"/>
      <c r="M6" s="112"/>
      <c r="N6" s="123"/>
      <c r="O6" s="128"/>
      <c r="P6" s="112"/>
      <c r="Q6" s="170"/>
      <c r="R6" s="158"/>
      <c r="S6" s="171"/>
      <c r="T6" s="123"/>
      <c r="U6" s="128"/>
      <c r="V6" s="257"/>
      <c r="W6" s="123"/>
      <c r="X6" s="128"/>
      <c r="Y6" s="257"/>
      <c r="Z6" s="216"/>
      <c r="AA6" s="387"/>
      <c r="AB6" s="216"/>
      <c r="AC6" s="428"/>
      <c r="AD6" s="387"/>
      <c r="AE6" s="216"/>
      <c r="AF6" s="397"/>
      <c r="AG6" s="148"/>
      <c r="AH6" s="148"/>
      <c r="AI6" s="148"/>
      <c r="AJ6" s="396"/>
      <c r="AK6" s="268"/>
      <c r="AL6" s="407"/>
      <c r="AM6" s="387"/>
      <c r="AO6" s="167"/>
      <c r="AP6" s="216"/>
      <c r="AQ6" s="148"/>
      <c r="AR6" s="148"/>
      <c r="AS6" s="148"/>
      <c r="AU6" s="148"/>
    </row>
    <row r="7" spans="1:47" ht="20.100000000000001" customHeight="1" x14ac:dyDescent="0.35">
      <c r="A7" s="126" t="s">
        <v>13</v>
      </c>
      <c r="B7" s="105">
        <v>848</v>
      </c>
      <c r="C7" s="157">
        <v>4</v>
      </c>
      <c r="D7" s="147">
        <f t="shared" si="1"/>
        <v>212</v>
      </c>
      <c r="E7" s="106">
        <v>1045.0999999999999</v>
      </c>
      <c r="F7" s="107">
        <v>5</v>
      </c>
      <c r="G7" s="110">
        <f>E7/5</f>
        <v>209.01999999999998</v>
      </c>
      <c r="H7" s="109">
        <v>824.1</v>
      </c>
      <c r="I7" s="107">
        <v>4</v>
      </c>
      <c r="J7" s="110">
        <f t="shared" si="2"/>
        <v>206.02500000000001</v>
      </c>
      <c r="K7" s="106">
        <v>1042</v>
      </c>
      <c r="L7" s="107">
        <v>5</v>
      </c>
      <c r="M7" s="110">
        <f>K7/5</f>
        <v>208.4</v>
      </c>
      <c r="N7" s="106">
        <v>880.2</v>
      </c>
      <c r="O7" s="127">
        <v>4</v>
      </c>
      <c r="P7" s="110">
        <f t="shared" ref="P7:P55" si="5">N7/4</f>
        <v>220.05</v>
      </c>
      <c r="Q7" s="168"/>
      <c r="R7" s="157"/>
      <c r="S7" s="169"/>
      <c r="T7" s="106">
        <v>681.73</v>
      </c>
      <c r="U7" s="127">
        <v>4</v>
      </c>
      <c r="V7" s="258">
        <f>T7/U7</f>
        <v>170.4325</v>
      </c>
      <c r="W7" s="106">
        <v>823.64</v>
      </c>
      <c r="X7" s="127">
        <v>4</v>
      </c>
      <c r="Y7" s="258">
        <f>W7/X7</f>
        <v>205.91</v>
      </c>
      <c r="Z7" s="149"/>
      <c r="AA7" s="386"/>
      <c r="AB7" s="149"/>
      <c r="AC7" s="266"/>
      <c r="AD7" s="386"/>
      <c r="AE7" s="149"/>
      <c r="AF7" s="266">
        <f t="shared" si="3"/>
        <v>165.44100399999996</v>
      </c>
      <c r="AG7" s="147">
        <f>SUM(B7,E7,H7,K7,N7+Q7)</f>
        <v>4639.3999999999996</v>
      </c>
      <c r="AH7" s="147">
        <f>SUM(C7,F7,I7,L7,O7+R7+U7)</f>
        <v>26</v>
      </c>
      <c r="AI7" s="147" t="s">
        <v>13</v>
      </c>
      <c r="AJ7" s="395">
        <f t="shared" si="4"/>
        <v>178.43846153846152</v>
      </c>
      <c r="AK7" s="266">
        <f>(T7+W7+Z7)*46.54/1000</f>
        <v>70.059919799999989</v>
      </c>
      <c r="AL7" s="408">
        <f t="shared" ref="AL7:AL69" si="6">T7+W7+Z7</f>
        <v>1505.37</v>
      </c>
      <c r="AM7" s="386">
        <f t="shared" ref="AM7:AM69" si="7">U7+X7+AA7</f>
        <v>8</v>
      </c>
      <c r="AN7" s="182"/>
      <c r="AO7" s="176">
        <f t="shared" ref="AO7:AO69" si="8">AL7/AM7</f>
        <v>188.17124999999999</v>
      </c>
      <c r="AP7" s="149">
        <f t="shared" ref="AP7:AP69" si="9">AK7+AF7</f>
        <v>235.50092379999995</v>
      </c>
      <c r="AQ7" s="147">
        <f t="shared" ref="AQ7:AQ69" si="10">AL7+AG7</f>
        <v>6144.7699999999995</v>
      </c>
      <c r="AR7" s="147">
        <f t="shared" ref="AR7:AR67" si="11">AM7+AH7</f>
        <v>34</v>
      </c>
      <c r="AS7" s="147"/>
      <c r="AT7" s="182"/>
      <c r="AU7" s="147" t="s">
        <v>13</v>
      </c>
    </row>
    <row r="8" spans="1:47" ht="20.100000000000001" customHeight="1" x14ac:dyDescent="0.35">
      <c r="A8" s="126"/>
      <c r="B8" s="105"/>
      <c r="C8" s="157"/>
      <c r="D8" s="147"/>
      <c r="E8" s="106"/>
      <c r="F8" s="107"/>
      <c r="G8" s="110"/>
      <c r="H8" s="109"/>
      <c r="I8" s="107"/>
      <c r="J8" s="110"/>
      <c r="K8" s="106"/>
      <c r="L8" s="107"/>
      <c r="M8" s="110"/>
      <c r="N8" s="106"/>
      <c r="O8" s="127"/>
      <c r="P8" s="110"/>
      <c r="Q8" s="168"/>
      <c r="R8" s="157"/>
      <c r="S8" s="169"/>
      <c r="T8" s="106"/>
      <c r="U8" s="127"/>
      <c r="V8" s="258"/>
      <c r="W8" s="106"/>
      <c r="X8" s="127"/>
      <c r="Y8" s="258"/>
      <c r="Z8" s="149"/>
      <c r="AA8" s="386"/>
      <c r="AB8" s="149"/>
      <c r="AC8" s="266"/>
      <c r="AD8" s="386"/>
      <c r="AE8" s="149"/>
      <c r="AF8" s="266"/>
      <c r="AG8" s="147"/>
      <c r="AH8" s="147"/>
      <c r="AI8" s="147"/>
      <c r="AJ8" s="395"/>
      <c r="AK8" s="266"/>
      <c r="AL8" s="408"/>
      <c r="AM8" s="386"/>
      <c r="AN8" s="182"/>
      <c r="AO8" s="176"/>
      <c r="AP8" s="149"/>
      <c r="AQ8" s="147"/>
      <c r="AR8" s="147"/>
      <c r="AS8" s="147"/>
      <c r="AT8" s="182"/>
      <c r="AU8" s="147"/>
    </row>
    <row r="9" spans="1:47" ht="20.100000000000001" customHeight="1" x14ac:dyDescent="0.35">
      <c r="A9" s="122" t="s">
        <v>1</v>
      </c>
      <c r="B9" s="111">
        <v>948</v>
      </c>
      <c r="C9" s="158">
        <v>4</v>
      </c>
      <c r="D9" s="148">
        <f t="shared" si="1"/>
        <v>237</v>
      </c>
      <c r="E9" s="123">
        <v>1386.4</v>
      </c>
      <c r="F9" s="124">
        <v>6</v>
      </c>
      <c r="G9" s="112">
        <f>E9/6</f>
        <v>231.06666666666669</v>
      </c>
      <c r="H9" s="125">
        <v>948.7</v>
      </c>
      <c r="I9" s="124">
        <v>4</v>
      </c>
      <c r="J9" s="112">
        <f t="shared" si="2"/>
        <v>237.17500000000001</v>
      </c>
      <c r="K9" s="123">
        <v>938.2</v>
      </c>
      <c r="L9" s="124">
        <v>4</v>
      </c>
      <c r="M9" s="112">
        <f t="shared" ref="M9:M55" si="12">K9/4</f>
        <v>234.55</v>
      </c>
      <c r="N9" s="123">
        <v>962.9</v>
      </c>
      <c r="O9" s="128">
        <v>4</v>
      </c>
      <c r="P9" s="112">
        <f t="shared" si="5"/>
        <v>240.72499999999999</v>
      </c>
      <c r="Q9" s="170">
        <v>962.8</v>
      </c>
      <c r="R9" s="158">
        <v>4</v>
      </c>
      <c r="S9" s="171">
        <f>Q9/R9</f>
        <v>240.7</v>
      </c>
      <c r="T9" s="123">
        <v>808.03</v>
      </c>
      <c r="U9" s="128">
        <v>5</v>
      </c>
      <c r="V9" s="257">
        <f>T9/5</f>
        <v>161.60599999999999</v>
      </c>
      <c r="W9" s="123">
        <v>738.31</v>
      </c>
      <c r="X9" s="128">
        <v>4</v>
      </c>
      <c r="Y9" s="257">
        <f>W9/X9</f>
        <v>184.57749999999999</v>
      </c>
      <c r="Z9" s="216">
        <v>769.23</v>
      </c>
      <c r="AA9" s="387">
        <v>4</v>
      </c>
      <c r="AB9" s="216">
        <f>Z9/AA9</f>
        <v>192.3075</v>
      </c>
      <c r="AC9" s="428">
        <v>735.82</v>
      </c>
      <c r="AD9" s="387">
        <v>4</v>
      </c>
      <c r="AE9" s="216">
        <f>AC9/AD9</f>
        <v>183.95500000000001</v>
      </c>
      <c r="AF9" s="268">
        <f t="shared" si="3"/>
        <v>219.20201999999998</v>
      </c>
      <c r="AG9" s="148">
        <f>SUM(B9,E9,H9,K9,N9+Q9)</f>
        <v>6147</v>
      </c>
      <c r="AH9" s="189">
        <f>SUM(C9,F9,I9,L9,O9+R9)</f>
        <v>26</v>
      </c>
      <c r="AI9" s="148" t="s">
        <v>1</v>
      </c>
      <c r="AJ9" s="396">
        <f t="shared" si="4"/>
        <v>236.42307692307693</v>
      </c>
      <c r="AK9" s="268">
        <f>(T9+W9+Z9+AC9)*46.54/1000</f>
        <v>142.01169060000001</v>
      </c>
      <c r="AL9" s="407">
        <f>T9+W9+Z9+AC9</f>
        <v>3051.39</v>
      </c>
      <c r="AM9" s="387">
        <f>U9+X9+AA9+AD9</f>
        <v>17</v>
      </c>
      <c r="AO9" s="167">
        <f t="shared" si="8"/>
        <v>179.49352941176471</v>
      </c>
      <c r="AP9" s="216">
        <f t="shared" si="9"/>
        <v>361.21371060000001</v>
      </c>
      <c r="AQ9" s="148">
        <f t="shared" si="10"/>
        <v>9198.39</v>
      </c>
      <c r="AR9" s="387">
        <f>AM9+AH9</f>
        <v>43</v>
      </c>
      <c r="AS9" s="148"/>
      <c r="AU9" s="148" t="s">
        <v>1</v>
      </c>
    </row>
    <row r="10" spans="1:47" ht="20.100000000000001" customHeight="1" x14ac:dyDescent="0.35">
      <c r="A10" s="122"/>
      <c r="B10" s="111"/>
      <c r="C10" s="158"/>
      <c r="D10" s="148"/>
      <c r="E10" s="123"/>
      <c r="F10" s="124"/>
      <c r="G10" s="112"/>
      <c r="H10" s="125"/>
      <c r="I10" s="124"/>
      <c r="J10" s="112"/>
      <c r="K10" s="123"/>
      <c r="L10" s="124"/>
      <c r="M10" s="112"/>
      <c r="N10" s="123"/>
      <c r="O10" s="128"/>
      <c r="P10" s="112"/>
      <c r="Q10" s="172"/>
      <c r="R10" s="173"/>
      <c r="S10" s="174"/>
      <c r="T10" s="244"/>
      <c r="U10" s="245"/>
      <c r="V10" s="259"/>
      <c r="W10" s="244"/>
      <c r="X10" s="245"/>
      <c r="Y10" s="259"/>
      <c r="Z10" s="151"/>
      <c r="AA10" s="100"/>
      <c r="AB10" s="151"/>
      <c r="AC10" s="429"/>
      <c r="AD10" s="100"/>
      <c r="AE10" s="151"/>
      <c r="AF10" s="397"/>
      <c r="AG10" s="148"/>
      <c r="AH10" s="148"/>
      <c r="AI10" s="148"/>
      <c r="AJ10" s="396"/>
      <c r="AK10" s="268"/>
      <c r="AL10" s="407"/>
      <c r="AM10" s="387"/>
      <c r="AO10" s="167"/>
      <c r="AP10" s="216"/>
      <c r="AQ10" s="148"/>
      <c r="AR10" s="148"/>
      <c r="AS10" s="148"/>
      <c r="AU10" s="148"/>
    </row>
    <row r="11" spans="1:47" ht="20.100000000000001" customHeight="1" x14ac:dyDescent="0.35">
      <c r="A11" s="126" t="s">
        <v>49</v>
      </c>
      <c r="B11" s="105"/>
      <c r="C11" s="157"/>
      <c r="D11" s="147"/>
      <c r="E11" s="106"/>
      <c r="F11" s="107"/>
      <c r="G11" s="110"/>
      <c r="H11" s="109">
        <v>812</v>
      </c>
      <c r="I11" s="107">
        <v>4</v>
      </c>
      <c r="J11" s="110">
        <f t="shared" si="2"/>
        <v>203</v>
      </c>
      <c r="K11" s="106">
        <v>838.8</v>
      </c>
      <c r="L11" s="107">
        <v>4</v>
      </c>
      <c r="M11" s="110">
        <f t="shared" si="12"/>
        <v>209.7</v>
      </c>
      <c r="N11" s="106">
        <v>880.1</v>
      </c>
      <c r="O11" s="127">
        <v>4</v>
      </c>
      <c r="P11" s="110">
        <f t="shared" si="5"/>
        <v>220.02500000000001</v>
      </c>
      <c r="Q11" s="168">
        <v>882.8</v>
      </c>
      <c r="R11" s="157">
        <v>4</v>
      </c>
      <c r="S11" s="169">
        <f>Q11/4</f>
        <v>220.7</v>
      </c>
      <c r="T11" s="106">
        <v>631.29</v>
      </c>
      <c r="U11" s="127">
        <v>4</v>
      </c>
      <c r="V11" s="258">
        <f>T11/4</f>
        <v>157.82249999999999</v>
      </c>
      <c r="W11" s="106"/>
      <c r="X11" s="127"/>
      <c r="Y11" s="258"/>
      <c r="Z11" s="149"/>
      <c r="AA11" s="386"/>
      <c r="AB11" s="149"/>
      <c r="AC11" s="266"/>
      <c r="AD11" s="386"/>
      <c r="AE11" s="149"/>
      <c r="AF11" s="266">
        <f t="shared" si="3"/>
        <v>121.73254199999998</v>
      </c>
      <c r="AG11" s="147">
        <f>SUM(B11,E11,H11,K11,N11+Q11)</f>
        <v>3413.7</v>
      </c>
      <c r="AH11" s="147">
        <f>SUM(C11,F11,I11,L11,O11+R11)</f>
        <v>16</v>
      </c>
      <c r="AI11" s="147" t="s">
        <v>49</v>
      </c>
      <c r="AJ11" s="395">
        <f t="shared" si="4"/>
        <v>213.35624999999999</v>
      </c>
      <c r="AK11" s="266">
        <f t="shared" ref="AK9:AK71" si="13">(T11+W11+Z11)*46.54/1000</f>
        <v>29.380236599999996</v>
      </c>
      <c r="AL11" s="408">
        <f t="shared" si="6"/>
        <v>631.29</v>
      </c>
      <c r="AM11" s="386">
        <f t="shared" si="7"/>
        <v>4</v>
      </c>
      <c r="AN11" s="182"/>
      <c r="AO11" s="176">
        <f t="shared" si="8"/>
        <v>157.82249999999999</v>
      </c>
      <c r="AP11" s="149">
        <f t="shared" si="9"/>
        <v>151.11277859999998</v>
      </c>
      <c r="AQ11" s="147">
        <f t="shared" si="10"/>
        <v>4044.99</v>
      </c>
      <c r="AR11" s="147">
        <f t="shared" si="11"/>
        <v>20</v>
      </c>
      <c r="AS11" s="147"/>
      <c r="AT11" s="182"/>
      <c r="AU11" s="147" t="s">
        <v>49</v>
      </c>
    </row>
    <row r="12" spans="1:47" ht="20.100000000000001" customHeight="1" x14ac:dyDescent="0.35">
      <c r="A12" s="126"/>
      <c r="B12" s="105"/>
      <c r="C12" s="157"/>
      <c r="D12" s="147"/>
      <c r="E12" s="106"/>
      <c r="F12" s="107"/>
      <c r="G12" s="110"/>
      <c r="H12" s="109"/>
      <c r="I12" s="107"/>
      <c r="J12" s="110"/>
      <c r="K12" s="106"/>
      <c r="L12" s="107"/>
      <c r="M12" s="110"/>
      <c r="N12" s="106"/>
      <c r="O12" s="127"/>
      <c r="P12" s="110"/>
      <c r="Q12" s="168"/>
      <c r="R12" s="157"/>
      <c r="S12" s="169"/>
      <c r="T12" s="106"/>
      <c r="U12" s="127"/>
      <c r="V12" s="258"/>
      <c r="W12" s="106"/>
      <c r="X12" s="127"/>
      <c r="Y12" s="258"/>
      <c r="Z12" s="149"/>
      <c r="AA12" s="386"/>
      <c r="AB12" s="149"/>
      <c r="AC12" s="266"/>
      <c r="AD12" s="386"/>
      <c r="AE12" s="149"/>
      <c r="AF12" s="266"/>
      <c r="AG12" s="147"/>
      <c r="AH12" s="147"/>
      <c r="AI12" s="147"/>
      <c r="AJ12" s="395"/>
      <c r="AK12" s="266"/>
      <c r="AL12" s="408"/>
      <c r="AM12" s="386"/>
      <c r="AN12" s="182"/>
      <c r="AO12" s="176"/>
      <c r="AP12" s="149"/>
      <c r="AQ12" s="147"/>
      <c r="AR12" s="147"/>
      <c r="AS12" s="147"/>
      <c r="AT12" s="182"/>
      <c r="AU12" s="147"/>
    </row>
    <row r="13" spans="1:47" ht="20.100000000000001" customHeight="1" x14ac:dyDescent="0.35">
      <c r="A13" s="122" t="s">
        <v>60</v>
      </c>
      <c r="B13" s="111"/>
      <c r="C13" s="158"/>
      <c r="D13" s="148"/>
      <c r="E13" s="123"/>
      <c r="F13" s="124"/>
      <c r="G13" s="112"/>
      <c r="H13" s="125">
        <v>805</v>
      </c>
      <c r="I13" s="124">
        <v>4</v>
      </c>
      <c r="J13" s="112">
        <f t="shared" si="2"/>
        <v>201.25</v>
      </c>
      <c r="K13" s="123">
        <v>818.5</v>
      </c>
      <c r="L13" s="124">
        <v>4</v>
      </c>
      <c r="M13" s="112">
        <f t="shared" si="12"/>
        <v>204.625</v>
      </c>
      <c r="N13" s="123">
        <v>820.5</v>
      </c>
      <c r="O13" s="128">
        <v>4</v>
      </c>
      <c r="P13" s="112">
        <f t="shared" si="5"/>
        <v>205.125</v>
      </c>
      <c r="Q13" s="172"/>
      <c r="R13" s="173"/>
      <c r="S13" s="174"/>
      <c r="T13" s="123">
        <v>651.48</v>
      </c>
      <c r="U13" s="128">
        <v>4</v>
      </c>
      <c r="V13" s="257">
        <f>T13/4</f>
        <v>162.87</v>
      </c>
      <c r="W13" s="123"/>
      <c r="X13" s="128"/>
      <c r="Y13" s="257"/>
      <c r="Z13" s="216"/>
      <c r="AA13" s="387"/>
      <c r="AB13" s="216"/>
      <c r="AC13" s="428"/>
      <c r="AD13" s="387"/>
      <c r="AE13" s="216"/>
      <c r="AF13" s="268">
        <f t="shared" si="3"/>
        <v>87.15303999999999</v>
      </c>
      <c r="AG13" s="148">
        <f>SUM(B13,E13,H13,K13,N13+Q13)</f>
        <v>2444</v>
      </c>
      <c r="AH13" s="189">
        <f>SUM(C13,F13,I13,L13,O13+R13)</f>
        <v>12</v>
      </c>
      <c r="AI13" s="148" t="s">
        <v>60</v>
      </c>
      <c r="AJ13" s="396">
        <f t="shared" si="4"/>
        <v>203.66666666666666</v>
      </c>
      <c r="AK13" s="268">
        <f t="shared" si="13"/>
        <v>30.319879199999999</v>
      </c>
      <c r="AL13" s="407">
        <f t="shared" si="6"/>
        <v>651.48</v>
      </c>
      <c r="AM13" s="387">
        <f t="shared" si="7"/>
        <v>4</v>
      </c>
      <c r="AO13" s="167">
        <f t="shared" si="8"/>
        <v>162.87</v>
      </c>
      <c r="AP13" s="216">
        <f t="shared" si="9"/>
        <v>117.47291919999999</v>
      </c>
      <c r="AQ13" s="148">
        <f t="shared" si="10"/>
        <v>3095.48</v>
      </c>
      <c r="AR13" s="148">
        <f t="shared" si="11"/>
        <v>16</v>
      </c>
      <c r="AS13" s="148"/>
      <c r="AU13" s="148" t="s">
        <v>60</v>
      </c>
    </row>
    <row r="14" spans="1:47" ht="20.100000000000001" customHeight="1" x14ac:dyDescent="0.35">
      <c r="A14" s="122"/>
      <c r="B14" s="111"/>
      <c r="C14" s="158"/>
      <c r="D14" s="148"/>
      <c r="E14" s="123"/>
      <c r="F14" s="124"/>
      <c r="G14" s="112"/>
      <c r="H14" s="125"/>
      <c r="I14" s="124"/>
      <c r="J14" s="112"/>
      <c r="K14" s="123"/>
      <c r="L14" s="124"/>
      <c r="M14" s="112"/>
      <c r="N14" s="123"/>
      <c r="O14" s="128"/>
      <c r="P14" s="112"/>
      <c r="Q14" s="172"/>
      <c r="R14" s="173"/>
      <c r="S14" s="174"/>
      <c r="T14" s="244"/>
      <c r="U14" s="245"/>
      <c r="V14" s="259"/>
      <c r="W14" s="244"/>
      <c r="X14" s="245"/>
      <c r="Y14" s="259"/>
      <c r="Z14" s="151"/>
      <c r="AA14" s="100"/>
      <c r="AB14" s="151"/>
      <c r="AC14" s="429"/>
      <c r="AD14" s="100"/>
      <c r="AE14" s="151"/>
      <c r="AF14" s="397"/>
      <c r="AG14" s="148"/>
      <c r="AH14" s="148"/>
      <c r="AI14" s="148"/>
      <c r="AJ14" s="396"/>
      <c r="AK14" s="268"/>
      <c r="AL14" s="407"/>
      <c r="AM14" s="387"/>
      <c r="AO14" s="167"/>
      <c r="AP14" s="216"/>
      <c r="AQ14" s="148"/>
      <c r="AR14" s="148"/>
      <c r="AS14" s="148"/>
      <c r="AU14" s="148"/>
    </row>
    <row r="15" spans="1:47" ht="20.100000000000001" customHeight="1" x14ac:dyDescent="0.35">
      <c r="A15" s="126" t="s">
        <v>9</v>
      </c>
      <c r="B15" s="105">
        <v>869</v>
      </c>
      <c r="C15" s="157">
        <v>4</v>
      </c>
      <c r="D15" s="147">
        <f t="shared" si="1"/>
        <v>217.25</v>
      </c>
      <c r="E15" s="106">
        <v>891.2</v>
      </c>
      <c r="F15" s="107">
        <v>4</v>
      </c>
      <c r="G15" s="110">
        <f t="shared" ref="G15:G25" si="14">E15/4</f>
        <v>222.8</v>
      </c>
      <c r="H15" s="109">
        <v>874.6</v>
      </c>
      <c r="I15" s="107">
        <v>4</v>
      </c>
      <c r="J15" s="110">
        <f t="shared" si="2"/>
        <v>218.65</v>
      </c>
      <c r="K15" s="106">
        <v>865</v>
      </c>
      <c r="L15" s="107">
        <v>4</v>
      </c>
      <c r="M15" s="110">
        <f t="shared" si="12"/>
        <v>216.25</v>
      </c>
      <c r="N15" s="106">
        <v>867.2</v>
      </c>
      <c r="O15" s="127">
        <v>4</v>
      </c>
      <c r="P15" s="110">
        <f t="shared" si="5"/>
        <v>216.8</v>
      </c>
      <c r="Q15" s="168">
        <v>863.7</v>
      </c>
      <c r="R15" s="157">
        <v>4</v>
      </c>
      <c r="S15" s="169">
        <f>Q15/R15</f>
        <v>215.92500000000001</v>
      </c>
      <c r="T15" s="106">
        <v>741.46</v>
      </c>
      <c r="U15" s="127">
        <v>4</v>
      </c>
      <c r="V15" s="258">
        <f>T15/U15</f>
        <v>185.36500000000001</v>
      </c>
      <c r="W15" s="106">
        <v>794.43</v>
      </c>
      <c r="X15" s="127">
        <v>4</v>
      </c>
      <c r="Y15" s="258">
        <f>W15/X15</f>
        <v>198.60749999999999</v>
      </c>
      <c r="Z15" s="149">
        <v>834.71</v>
      </c>
      <c r="AA15" s="386">
        <v>4</v>
      </c>
      <c r="AB15" s="149">
        <f>Z15/AA15</f>
        <v>208.67750000000001</v>
      </c>
      <c r="AC15" s="266">
        <v>807.71</v>
      </c>
      <c r="AD15" s="386">
        <v>4</v>
      </c>
      <c r="AE15" s="149"/>
      <c r="AF15" s="266">
        <f t="shared" si="3"/>
        <v>186.52676200000002</v>
      </c>
      <c r="AG15" s="147">
        <f>SUM(B15,E15,H15,K15,N15+Q15)</f>
        <v>5230.7000000000007</v>
      </c>
      <c r="AH15" s="147">
        <f>SUM(C15,F15,I15,L15,O15+R15)</f>
        <v>24</v>
      </c>
      <c r="AI15" s="147" t="s">
        <v>9</v>
      </c>
      <c r="AJ15" s="395">
        <f t="shared" si="4"/>
        <v>217.94583333333335</v>
      </c>
      <c r="AK15" s="266">
        <f>(T15+W15+Z15+AC15)*46.54/1000</f>
        <v>147.91854739999999</v>
      </c>
      <c r="AL15" s="408">
        <f>T15+W15+Z15+AC15</f>
        <v>3178.31</v>
      </c>
      <c r="AM15" s="386">
        <f>U15+X15+AA15+AD15</f>
        <v>16</v>
      </c>
      <c r="AN15" s="182"/>
      <c r="AO15" s="176">
        <f t="shared" si="8"/>
        <v>198.644375</v>
      </c>
      <c r="AP15" s="149">
        <f t="shared" si="9"/>
        <v>334.44530940000004</v>
      </c>
      <c r="AQ15" s="147">
        <f t="shared" si="10"/>
        <v>8409.01</v>
      </c>
      <c r="AR15" s="147">
        <f t="shared" si="11"/>
        <v>40</v>
      </c>
      <c r="AS15" s="147"/>
      <c r="AT15" s="182"/>
      <c r="AU15" s="147" t="s">
        <v>9</v>
      </c>
    </row>
    <row r="16" spans="1:47" ht="20.100000000000001" customHeight="1" x14ac:dyDescent="0.35">
      <c r="A16" s="126"/>
      <c r="B16" s="105"/>
      <c r="C16" s="157"/>
      <c r="D16" s="147"/>
      <c r="E16" s="106"/>
      <c r="F16" s="107"/>
      <c r="G16" s="110"/>
      <c r="H16" s="109"/>
      <c r="I16" s="107"/>
      <c r="J16" s="110"/>
      <c r="K16" s="106"/>
      <c r="L16" s="107"/>
      <c r="M16" s="110"/>
      <c r="N16" s="106"/>
      <c r="O16" s="127"/>
      <c r="P16" s="110"/>
      <c r="Q16" s="168"/>
      <c r="R16" s="157"/>
      <c r="S16" s="169"/>
      <c r="T16" s="106"/>
      <c r="U16" s="127"/>
      <c r="V16" s="258"/>
      <c r="W16" s="106"/>
      <c r="X16" s="127"/>
      <c r="Y16" s="258"/>
      <c r="Z16" s="149"/>
      <c r="AA16" s="386"/>
      <c r="AB16" s="149"/>
      <c r="AC16" s="266"/>
      <c r="AD16" s="386"/>
      <c r="AE16" s="149"/>
      <c r="AF16" s="266"/>
      <c r="AG16" s="147"/>
      <c r="AH16" s="147"/>
      <c r="AI16" s="147"/>
      <c r="AJ16" s="395"/>
      <c r="AK16" s="266"/>
      <c r="AL16" s="408"/>
      <c r="AM16" s="386"/>
      <c r="AN16" s="182"/>
      <c r="AO16" s="176"/>
      <c r="AP16" s="149"/>
      <c r="AQ16" s="147"/>
      <c r="AR16" s="147"/>
      <c r="AS16" s="147"/>
      <c r="AT16" s="182"/>
      <c r="AU16" s="147"/>
    </row>
    <row r="17" spans="1:47" ht="20.100000000000001" customHeight="1" x14ac:dyDescent="0.35">
      <c r="A17" s="122" t="s">
        <v>10</v>
      </c>
      <c r="B17" s="111">
        <v>867</v>
      </c>
      <c r="C17" s="158">
        <v>4</v>
      </c>
      <c r="D17" s="148">
        <f t="shared" si="1"/>
        <v>216.75</v>
      </c>
      <c r="E17" s="123">
        <v>855.3</v>
      </c>
      <c r="F17" s="124">
        <v>4</v>
      </c>
      <c r="G17" s="112">
        <f t="shared" si="14"/>
        <v>213.82499999999999</v>
      </c>
      <c r="H17" s="125">
        <v>862.9</v>
      </c>
      <c r="I17" s="124">
        <v>4</v>
      </c>
      <c r="J17" s="112">
        <f t="shared" si="2"/>
        <v>215.72499999999999</v>
      </c>
      <c r="K17" s="123">
        <v>890.7</v>
      </c>
      <c r="L17" s="124">
        <v>4</v>
      </c>
      <c r="M17" s="112">
        <f t="shared" si="12"/>
        <v>222.67500000000001</v>
      </c>
      <c r="N17" s="123">
        <v>593.6</v>
      </c>
      <c r="O17" s="128">
        <v>4</v>
      </c>
      <c r="P17" s="112">
        <f t="shared" si="5"/>
        <v>148.4</v>
      </c>
      <c r="Q17" s="170">
        <v>755.5</v>
      </c>
      <c r="R17" s="158">
        <v>4</v>
      </c>
      <c r="S17" s="171">
        <f>Q17/R17</f>
        <v>188.875</v>
      </c>
      <c r="T17" s="123"/>
      <c r="U17" s="128"/>
      <c r="V17" s="257"/>
      <c r="W17" s="123">
        <v>740.43</v>
      </c>
      <c r="X17" s="128">
        <v>4</v>
      </c>
      <c r="Y17" s="257">
        <f>W17/X17</f>
        <v>185.10749999999999</v>
      </c>
      <c r="Z17" s="216"/>
      <c r="AA17" s="387"/>
      <c r="AB17" s="216"/>
      <c r="AC17" s="428"/>
      <c r="AD17" s="387"/>
      <c r="AE17" s="216"/>
      <c r="AF17" s="268">
        <f t="shared" si="3"/>
        <v>172.05949999999996</v>
      </c>
      <c r="AG17" s="148">
        <f>SUM(B17,E17,H17,K17,N17+Q17)</f>
        <v>4825</v>
      </c>
      <c r="AH17" s="189">
        <f>SUM(C17,F17,I17,L17,O17+R17)</f>
        <v>24</v>
      </c>
      <c r="AI17" s="148" t="s">
        <v>10</v>
      </c>
      <c r="AJ17" s="396">
        <f t="shared" si="4"/>
        <v>201.04166666666666</v>
      </c>
      <c r="AK17" s="268">
        <f>(T17+W17+Z17+AC17)*46.54/1000</f>
        <v>34.459612199999995</v>
      </c>
      <c r="AL17" s="407">
        <f>T17+W17+Z17</f>
        <v>740.43</v>
      </c>
      <c r="AM17" s="387">
        <f t="shared" si="7"/>
        <v>4</v>
      </c>
      <c r="AO17" s="167"/>
      <c r="AP17" s="216">
        <f t="shared" si="9"/>
        <v>206.51911219999994</v>
      </c>
      <c r="AQ17" s="148">
        <f t="shared" si="10"/>
        <v>5565.43</v>
      </c>
      <c r="AR17" s="148">
        <f t="shared" si="11"/>
        <v>28</v>
      </c>
      <c r="AS17" s="148"/>
      <c r="AU17" s="148" t="s">
        <v>10</v>
      </c>
    </row>
    <row r="18" spans="1:47" ht="20.100000000000001" customHeight="1" x14ac:dyDescent="0.35">
      <c r="A18" s="122"/>
      <c r="B18" s="111"/>
      <c r="C18" s="158"/>
      <c r="D18" s="148"/>
      <c r="E18" s="123"/>
      <c r="F18" s="124"/>
      <c r="G18" s="112"/>
      <c r="H18" s="125"/>
      <c r="I18" s="124"/>
      <c r="J18" s="112"/>
      <c r="K18" s="123"/>
      <c r="L18" s="124"/>
      <c r="M18" s="112"/>
      <c r="N18" s="123"/>
      <c r="O18" s="128"/>
      <c r="P18" s="112"/>
      <c r="Q18" s="172"/>
      <c r="R18" s="173"/>
      <c r="S18" s="174"/>
      <c r="T18" s="244"/>
      <c r="U18" s="245"/>
      <c r="V18" s="259"/>
      <c r="W18" s="244"/>
      <c r="X18" s="245"/>
      <c r="Y18" s="259"/>
      <c r="Z18" s="151"/>
      <c r="AA18" s="100"/>
      <c r="AB18" s="151"/>
      <c r="AC18" s="429"/>
      <c r="AD18" s="100"/>
      <c r="AE18" s="151"/>
      <c r="AF18" s="397"/>
      <c r="AG18" s="148"/>
      <c r="AH18" s="148"/>
      <c r="AI18" s="148"/>
      <c r="AJ18" s="396"/>
      <c r="AK18" s="268"/>
      <c r="AL18" s="407"/>
      <c r="AM18" s="387"/>
      <c r="AO18" s="167"/>
      <c r="AP18" s="216"/>
      <c r="AQ18" s="148"/>
      <c r="AR18" s="148"/>
      <c r="AS18" s="148"/>
      <c r="AU18" s="148"/>
    </row>
    <row r="19" spans="1:47" ht="20.100000000000001" customHeight="1" x14ac:dyDescent="0.35">
      <c r="A19" s="126" t="s">
        <v>21</v>
      </c>
      <c r="B19" s="105">
        <v>828</v>
      </c>
      <c r="C19" s="157">
        <v>4</v>
      </c>
      <c r="D19" s="147">
        <f t="shared" si="1"/>
        <v>207</v>
      </c>
      <c r="E19" s="106"/>
      <c r="F19" s="107"/>
      <c r="G19" s="110"/>
      <c r="H19" s="109">
        <v>828.7</v>
      </c>
      <c r="I19" s="107">
        <v>4</v>
      </c>
      <c r="J19" s="110">
        <f t="shared" si="2"/>
        <v>207.17500000000001</v>
      </c>
      <c r="K19" s="106">
        <v>781.3</v>
      </c>
      <c r="L19" s="107">
        <v>4</v>
      </c>
      <c r="M19" s="110">
        <f t="shared" si="12"/>
        <v>195.32499999999999</v>
      </c>
      <c r="N19" s="106">
        <v>846.1</v>
      </c>
      <c r="O19" s="127">
        <v>4</v>
      </c>
      <c r="P19" s="110">
        <f t="shared" si="5"/>
        <v>211.52500000000001</v>
      </c>
      <c r="Q19" s="168">
        <v>869.6</v>
      </c>
      <c r="R19" s="157">
        <v>4</v>
      </c>
      <c r="S19" s="169">
        <f>Q19/R19</f>
        <v>217.4</v>
      </c>
      <c r="T19" s="106">
        <v>688.44</v>
      </c>
      <c r="U19" s="127">
        <v>4</v>
      </c>
      <c r="V19" s="258">
        <f>T19/U19</f>
        <v>172.11</v>
      </c>
      <c r="W19" s="106"/>
      <c r="X19" s="127"/>
      <c r="Y19" s="258"/>
      <c r="Z19" s="149">
        <v>768.54</v>
      </c>
      <c r="AA19" s="386">
        <v>4</v>
      </c>
      <c r="AB19" s="149">
        <f>Z19/AA19</f>
        <v>192.13499999999999</v>
      </c>
      <c r="AC19" s="266">
        <v>706.11</v>
      </c>
      <c r="AD19" s="386">
        <v>4</v>
      </c>
      <c r="AE19" s="149"/>
      <c r="AF19" s="266">
        <f t="shared" si="3"/>
        <v>148.12094199999999</v>
      </c>
      <c r="AG19" s="147">
        <f>SUM(B19,E19,H19,K19,N19+Q19)</f>
        <v>4153.7</v>
      </c>
      <c r="AH19" s="147">
        <f>SUM(C19,F19,I19,L19,O19+R19)</f>
        <v>20</v>
      </c>
      <c r="AI19" s="147" t="s">
        <v>145</v>
      </c>
      <c r="AJ19" s="395">
        <f t="shared" si="4"/>
        <v>207.685</v>
      </c>
      <c r="AK19" s="266">
        <f>(T19+W19+Z19+AC19)*46.54/1000</f>
        <v>100.6702086</v>
      </c>
      <c r="AL19" s="408">
        <f>T19+W19+Z19+AC19</f>
        <v>2163.09</v>
      </c>
      <c r="AM19" s="386">
        <f>U19+X19+AA19+AD19</f>
        <v>12</v>
      </c>
      <c r="AN19" s="182"/>
      <c r="AO19" s="176">
        <f t="shared" si="8"/>
        <v>180.25750000000002</v>
      </c>
      <c r="AP19" s="149">
        <f t="shared" si="9"/>
        <v>248.79115059999998</v>
      </c>
      <c r="AQ19" s="147">
        <f t="shared" si="10"/>
        <v>6316.79</v>
      </c>
      <c r="AR19" s="147">
        <f t="shared" si="11"/>
        <v>32</v>
      </c>
      <c r="AS19" s="147"/>
      <c r="AT19" s="182"/>
      <c r="AU19" s="147" t="s">
        <v>145</v>
      </c>
    </row>
    <row r="20" spans="1:47" ht="20.100000000000001" customHeight="1" x14ac:dyDescent="0.35">
      <c r="A20" s="126"/>
      <c r="B20" s="105"/>
      <c r="C20" s="157"/>
      <c r="D20" s="147"/>
      <c r="E20" s="106"/>
      <c r="F20" s="107"/>
      <c r="G20" s="110"/>
      <c r="H20" s="109"/>
      <c r="I20" s="107"/>
      <c r="J20" s="110"/>
      <c r="K20" s="106"/>
      <c r="L20" s="107"/>
      <c r="M20" s="110"/>
      <c r="N20" s="106"/>
      <c r="O20" s="127"/>
      <c r="P20" s="110"/>
      <c r="Q20" s="168"/>
      <c r="R20" s="157"/>
      <c r="S20" s="169"/>
      <c r="T20" s="106"/>
      <c r="U20" s="127"/>
      <c r="V20" s="258"/>
      <c r="W20" s="106"/>
      <c r="X20" s="127"/>
      <c r="Y20" s="258"/>
      <c r="Z20" s="149"/>
      <c r="AA20" s="386"/>
      <c r="AB20" s="149"/>
      <c r="AC20" s="266"/>
      <c r="AD20" s="386"/>
      <c r="AE20" s="149"/>
      <c r="AF20" s="266"/>
      <c r="AG20" s="147"/>
      <c r="AH20" s="147"/>
      <c r="AI20" s="147"/>
      <c r="AJ20" s="395"/>
      <c r="AK20" s="266"/>
      <c r="AL20" s="408"/>
      <c r="AM20" s="386"/>
      <c r="AN20" s="182"/>
      <c r="AO20" s="176"/>
      <c r="AP20" s="149"/>
      <c r="AQ20" s="147"/>
      <c r="AR20" s="147"/>
      <c r="AS20" s="147"/>
      <c r="AT20" s="182"/>
      <c r="AU20" s="147"/>
    </row>
    <row r="21" spans="1:47" ht="20.100000000000001" customHeight="1" x14ac:dyDescent="0.35">
      <c r="A21" s="122" t="s">
        <v>13</v>
      </c>
      <c r="B21" s="111">
        <v>851</v>
      </c>
      <c r="C21" s="158">
        <v>4</v>
      </c>
      <c r="D21" s="148">
        <f t="shared" si="1"/>
        <v>212.75</v>
      </c>
      <c r="E21" s="123"/>
      <c r="F21" s="124"/>
      <c r="G21" s="112"/>
      <c r="H21" s="125"/>
      <c r="I21" s="124"/>
      <c r="J21" s="112"/>
      <c r="K21" s="123">
        <v>884.1</v>
      </c>
      <c r="L21" s="124">
        <v>4</v>
      </c>
      <c r="M21" s="112">
        <f t="shared" si="12"/>
        <v>221.02500000000001</v>
      </c>
      <c r="N21" s="123">
        <v>863.7</v>
      </c>
      <c r="O21" s="128">
        <v>4</v>
      </c>
      <c r="P21" s="112">
        <f t="shared" si="5"/>
        <v>215.92500000000001</v>
      </c>
      <c r="Q21" s="170">
        <v>870.4</v>
      </c>
      <c r="R21" s="158">
        <v>4</v>
      </c>
      <c r="S21" s="171">
        <f>Q21/R21</f>
        <v>217.6</v>
      </c>
      <c r="T21" s="123"/>
      <c r="U21" s="128"/>
      <c r="V21" s="257"/>
      <c r="W21" s="123"/>
      <c r="X21" s="128"/>
      <c r="Y21" s="257"/>
      <c r="Z21" s="216">
        <v>832</v>
      </c>
      <c r="AA21" s="387">
        <v>4</v>
      </c>
      <c r="AB21" s="216">
        <f>Z21/AA21</f>
        <v>208</v>
      </c>
      <c r="AC21" s="428"/>
      <c r="AD21" s="387"/>
      <c r="AE21" s="216"/>
      <c r="AF21" s="268">
        <f t="shared" si="3"/>
        <v>123.71167199999998</v>
      </c>
      <c r="AG21" s="148">
        <f>SUM(B21,E21,H21,K21,N21+Q21)</f>
        <v>3469.2</v>
      </c>
      <c r="AH21" s="189">
        <f>SUM(C21,F21,I21,L21,O21+R21)</f>
        <v>16</v>
      </c>
      <c r="AI21" s="148" t="s">
        <v>22</v>
      </c>
      <c r="AJ21" s="396">
        <f t="shared" si="4"/>
        <v>216.82499999999999</v>
      </c>
      <c r="AK21" s="268">
        <f t="shared" si="13"/>
        <v>38.72128</v>
      </c>
      <c r="AL21" s="407">
        <f t="shared" si="6"/>
        <v>832</v>
      </c>
      <c r="AM21" s="387">
        <f>U21+X21+AA21+AD21</f>
        <v>4</v>
      </c>
      <c r="AO21" s="167"/>
      <c r="AP21" s="216">
        <f t="shared" si="9"/>
        <v>162.43295199999997</v>
      </c>
      <c r="AQ21" s="148">
        <f t="shared" si="10"/>
        <v>4301.2</v>
      </c>
      <c r="AR21" s="148">
        <f t="shared" si="11"/>
        <v>20</v>
      </c>
      <c r="AS21" s="148"/>
      <c r="AU21" s="148" t="s">
        <v>22</v>
      </c>
    </row>
    <row r="22" spans="1:47" ht="20.100000000000001" customHeight="1" x14ac:dyDescent="0.35">
      <c r="A22" s="122"/>
      <c r="B22" s="111"/>
      <c r="C22" s="158"/>
      <c r="D22" s="148"/>
      <c r="E22" s="123"/>
      <c r="F22" s="124"/>
      <c r="G22" s="112"/>
      <c r="H22" s="125"/>
      <c r="I22" s="124"/>
      <c r="J22" s="112"/>
      <c r="K22" s="123"/>
      <c r="L22" s="124"/>
      <c r="M22" s="112"/>
      <c r="N22" s="123"/>
      <c r="O22" s="128"/>
      <c r="P22" s="112"/>
      <c r="Q22" s="170"/>
      <c r="R22" s="158"/>
      <c r="S22" s="171"/>
      <c r="T22" s="123"/>
      <c r="U22" s="128"/>
      <c r="V22" s="257"/>
      <c r="W22" s="123"/>
      <c r="X22" s="128"/>
      <c r="Y22" s="257"/>
      <c r="Z22" s="216"/>
      <c r="AA22" s="387"/>
      <c r="AB22" s="216"/>
      <c r="AC22" s="428"/>
      <c r="AD22" s="387"/>
      <c r="AE22" s="216"/>
      <c r="AF22" s="397"/>
      <c r="AG22" s="148"/>
      <c r="AH22" s="148"/>
      <c r="AI22" s="148"/>
      <c r="AJ22" s="396"/>
      <c r="AK22" s="268"/>
      <c r="AL22" s="407"/>
      <c r="AM22" s="387"/>
      <c r="AO22" s="167"/>
      <c r="AP22" s="216"/>
      <c r="AQ22" s="148"/>
      <c r="AR22" s="148"/>
      <c r="AS22" s="148"/>
      <c r="AU22" s="148"/>
    </row>
    <row r="23" spans="1:47" ht="20.100000000000001" customHeight="1" x14ac:dyDescent="0.35">
      <c r="A23" s="126" t="s">
        <v>201</v>
      </c>
      <c r="B23" s="105"/>
      <c r="C23" s="157"/>
      <c r="D23" s="147"/>
      <c r="E23" s="106">
        <v>736.9</v>
      </c>
      <c r="F23" s="107">
        <v>4</v>
      </c>
      <c r="G23" s="110">
        <f t="shared" si="14"/>
        <v>184.22499999999999</v>
      </c>
      <c r="H23" s="109">
        <v>854.4</v>
      </c>
      <c r="I23" s="107">
        <v>4</v>
      </c>
      <c r="J23" s="110">
        <f t="shared" si="2"/>
        <v>213.6</v>
      </c>
      <c r="K23" s="106">
        <v>872.4</v>
      </c>
      <c r="L23" s="107">
        <v>4</v>
      </c>
      <c r="M23" s="110">
        <f t="shared" si="12"/>
        <v>218.1</v>
      </c>
      <c r="N23" s="106">
        <v>850.4</v>
      </c>
      <c r="O23" s="127">
        <v>4</v>
      </c>
      <c r="P23" s="110">
        <f t="shared" si="5"/>
        <v>212.6</v>
      </c>
      <c r="Q23" s="168">
        <v>763.3</v>
      </c>
      <c r="R23" s="157">
        <v>4</v>
      </c>
      <c r="S23" s="169">
        <f>Q23/4</f>
        <v>190.82499999999999</v>
      </c>
      <c r="T23" s="106">
        <v>765.12</v>
      </c>
      <c r="U23" s="127">
        <v>4</v>
      </c>
      <c r="V23" s="258">
        <f>T23/U23</f>
        <v>191.28</v>
      </c>
      <c r="W23" s="106"/>
      <c r="X23" s="127"/>
      <c r="Y23" s="258"/>
      <c r="Z23" s="149">
        <v>813.94</v>
      </c>
      <c r="AA23" s="386">
        <v>4</v>
      </c>
      <c r="AB23" s="149">
        <f>Z23/AA23</f>
        <v>203.48500000000001</v>
      </c>
      <c r="AC23" s="266">
        <v>778.99</v>
      </c>
      <c r="AD23" s="386">
        <v>4</v>
      </c>
      <c r="AE23" s="149"/>
      <c r="AF23" s="266">
        <f t="shared" si="3"/>
        <v>145.40008399999996</v>
      </c>
      <c r="AG23" s="147">
        <f>SUM(B23,E23,H23,K23,N23+Q23)</f>
        <v>4077.3999999999996</v>
      </c>
      <c r="AH23" s="147">
        <f>SUM(C23,F23,I23,L23,O23+R23)</f>
        <v>20</v>
      </c>
      <c r="AI23" s="147" t="s">
        <v>14</v>
      </c>
      <c r="AJ23" s="395">
        <f t="shared" si="4"/>
        <v>203.86999999999998</v>
      </c>
      <c r="AK23" s="266">
        <f>(T23+W23+Z23+AC23)*46.54/1000</f>
        <v>109.74364700000001</v>
      </c>
      <c r="AL23" s="408">
        <f>T23+W23+Z23+AC23</f>
        <v>2358.0500000000002</v>
      </c>
      <c r="AM23" s="386">
        <f>U23+X23+AA23+AD23</f>
        <v>12</v>
      </c>
      <c r="AN23" s="182"/>
      <c r="AO23" s="176">
        <f t="shared" si="8"/>
        <v>196.50416666666669</v>
      </c>
      <c r="AP23" s="149">
        <f t="shared" si="9"/>
        <v>255.14373099999997</v>
      </c>
      <c r="AQ23" s="147">
        <f t="shared" si="10"/>
        <v>6435.45</v>
      </c>
      <c r="AR23" s="147">
        <f t="shared" si="11"/>
        <v>32</v>
      </c>
      <c r="AS23" s="147"/>
      <c r="AT23" s="182"/>
      <c r="AU23" s="147" t="s">
        <v>14</v>
      </c>
    </row>
    <row r="24" spans="1:47" ht="20.100000000000001" customHeight="1" x14ac:dyDescent="0.35">
      <c r="A24" s="126"/>
      <c r="B24" s="105"/>
      <c r="C24" s="157"/>
      <c r="D24" s="147"/>
      <c r="E24" s="106"/>
      <c r="F24" s="107"/>
      <c r="G24" s="110"/>
      <c r="H24" s="109"/>
      <c r="I24" s="107"/>
      <c r="J24" s="110"/>
      <c r="K24" s="106"/>
      <c r="L24" s="107"/>
      <c r="M24" s="110"/>
      <c r="N24" s="106"/>
      <c r="O24" s="127"/>
      <c r="P24" s="110"/>
      <c r="Q24" s="168"/>
      <c r="R24" s="157"/>
      <c r="S24" s="169"/>
      <c r="T24" s="106"/>
      <c r="U24" s="127"/>
      <c r="V24" s="258"/>
      <c r="W24" s="106"/>
      <c r="X24" s="127"/>
      <c r="Y24" s="258"/>
      <c r="Z24" s="149"/>
      <c r="AA24" s="386"/>
      <c r="AB24" s="149"/>
      <c r="AC24" s="266"/>
      <c r="AD24" s="386"/>
      <c r="AE24" s="149"/>
      <c r="AF24" s="266"/>
      <c r="AG24" s="147"/>
      <c r="AH24" s="147"/>
      <c r="AI24" s="147"/>
      <c r="AJ24" s="395"/>
      <c r="AK24" s="266"/>
      <c r="AL24" s="408"/>
      <c r="AM24" s="386"/>
      <c r="AN24" s="182"/>
      <c r="AO24" s="176"/>
      <c r="AP24" s="149"/>
      <c r="AQ24" s="147"/>
      <c r="AR24" s="147"/>
      <c r="AS24" s="147"/>
      <c r="AT24" s="182"/>
      <c r="AU24" s="147"/>
    </row>
    <row r="25" spans="1:47" ht="20.100000000000001" customHeight="1" x14ac:dyDescent="0.35">
      <c r="A25" s="122" t="s">
        <v>15</v>
      </c>
      <c r="B25" s="111"/>
      <c r="C25" s="158"/>
      <c r="D25" s="148"/>
      <c r="E25" s="123">
        <v>825.1</v>
      </c>
      <c r="F25" s="124">
        <v>4</v>
      </c>
      <c r="G25" s="112">
        <f t="shared" si="14"/>
        <v>206.27500000000001</v>
      </c>
      <c r="H25" s="125">
        <v>832.1</v>
      </c>
      <c r="I25" s="124">
        <v>4</v>
      </c>
      <c r="J25" s="112">
        <f t="shared" si="2"/>
        <v>208.02500000000001</v>
      </c>
      <c r="K25" s="123"/>
      <c r="L25" s="124"/>
      <c r="M25" s="112"/>
      <c r="N25" s="123"/>
      <c r="O25" s="128"/>
      <c r="P25" s="112"/>
      <c r="Q25" s="172"/>
      <c r="R25" s="173"/>
      <c r="S25" s="174"/>
      <c r="T25" s="244"/>
      <c r="U25" s="245"/>
      <c r="V25" s="259"/>
      <c r="W25" s="244"/>
      <c r="X25" s="245"/>
      <c r="Y25" s="259"/>
      <c r="Z25" s="151"/>
      <c r="AA25" s="100"/>
      <c r="AB25" s="151"/>
      <c r="AC25" s="429"/>
      <c r="AD25" s="100"/>
      <c r="AE25" s="151"/>
      <c r="AF25" s="268">
        <f t="shared" si="3"/>
        <v>59.09575199999999</v>
      </c>
      <c r="AG25" s="148">
        <f>SUM(B25,E25,H25,K25,N25+Q25)</f>
        <v>1657.2</v>
      </c>
      <c r="AH25" s="189">
        <f>SUM(C25,F25,I25,L25,O25+R25)</f>
        <v>8</v>
      </c>
      <c r="AI25" s="148" t="s">
        <v>15</v>
      </c>
      <c r="AJ25" s="396">
        <f t="shared" si="4"/>
        <v>207.15</v>
      </c>
      <c r="AK25" s="268"/>
      <c r="AL25" s="407"/>
      <c r="AM25" s="387"/>
      <c r="AO25" s="167"/>
      <c r="AP25" s="216">
        <f t="shared" si="9"/>
        <v>59.09575199999999</v>
      </c>
      <c r="AQ25" s="148">
        <f t="shared" si="10"/>
        <v>1657.2</v>
      </c>
      <c r="AR25" s="148">
        <f t="shared" si="11"/>
        <v>8</v>
      </c>
      <c r="AS25" s="148"/>
      <c r="AU25" s="148" t="s">
        <v>15</v>
      </c>
    </row>
    <row r="26" spans="1:47" ht="20.100000000000001" customHeight="1" x14ac:dyDescent="0.35">
      <c r="A26" s="122"/>
      <c r="B26" s="111"/>
      <c r="C26" s="158"/>
      <c r="D26" s="148"/>
      <c r="E26" s="123"/>
      <c r="F26" s="124"/>
      <c r="G26" s="112"/>
      <c r="H26" s="125"/>
      <c r="I26" s="124"/>
      <c r="J26" s="112"/>
      <c r="K26" s="123"/>
      <c r="L26" s="124"/>
      <c r="M26" s="112"/>
      <c r="N26" s="123"/>
      <c r="O26" s="128"/>
      <c r="P26" s="112"/>
      <c r="Q26" s="172"/>
      <c r="R26" s="173"/>
      <c r="S26" s="174"/>
      <c r="T26" s="244"/>
      <c r="U26" s="245"/>
      <c r="V26" s="259"/>
      <c r="W26" s="244"/>
      <c r="X26" s="245"/>
      <c r="Y26" s="259"/>
      <c r="Z26" s="151"/>
      <c r="AA26" s="100"/>
      <c r="AB26" s="151"/>
      <c r="AC26" s="429"/>
      <c r="AD26" s="100"/>
      <c r="AE26" s="151"/>
      <c r="AF26" s="397"/>
      <c r="AG26" s="148"/>
      <c r="AH26" s="148"/>
      <c r="AI26" s="148"/>
      <c r="AJ26" s="396"/>
      <c r="AK26" s="268"/>
      <c r="AL26" s="407"/>
      <c r="AM26" s="387"/>
      <c r="AO26" s="167"/>
      <c r="AP26" s="216"/>
      <c r="AQ26" s="148"/>
      <c r="AR26" s="148"/>
      <c r="AS26" s="148"/>
      <c r="AU26" s="148"/>
    </row>
    <row r="27" spans="1:47" ht="20.100000000000001" customHeight="1" x14ac:dyDescent="0.35">
      <c r="A27" s="126" t="s">
        <v>3</v>
      </c>
      <c r="B27" s="105">
        <v>849</v>
      </c>
      <c r="C27" s="157">
        <v>4</v>
      </c>
      <c r="D27" s="147">
        <f t="shared" si="1"/>
        <v>212.25</v>
      </c>
      <c r="E27" s="106">
        <v>1047.7</v>
      </c>
      <c r="F27" s="107">
        <v>5</v>
      </c>
      <c r="G27" s="110">
        <f>E27/5</f>
        <v>209.54000000000002</v>
      </c>
      <c r="H27" s="109">
        <v>813.8</v>
      </c>
      <c r="I27" s="107">
        <v>4</v>
      </c>
      <c r="J27" s="110">
        <f t="shared" si="2"/>
        <v>203.45</v>
      </c>
      <c r="K27" s="106"/>
      <c r="L27" s="107"/>
      <c r="M27" s="110"/>
      <c r="N27" s="106"/>
      <c r="O27" s="127"/>
      <c r="P27" s="110"/>
      <c r="Q27" s="168"/>
      <c r="R27" s="157"/>
      <c r="S27" s="169"/>
      <c r="T27" s="106"/>
      <c r="U27" s="127"/>
      <c r="V27" s="258"/>
      <c r="W27" s="106"/>
      <c r="X27" s="127"/>
      <c r="Y27" s="258"/>
      <c r="Z27" s="149"/>
      <c r="AA27" s="386"/>
      <c r="AB27" s="149"/>
      <c r="AC27" s="266"/>
      <c r="AD27" s="386"/>
      <c r="AE27" s="149"/>
      <c r="AF27" s="266">
        <f t="shared" si="3"/>
        <v>96.656429999999986</v>
      </c>
      <c r="AG27" s="147">
        <f>SUM(B27,E27,H27,K27,N27+Q27)</f>
        <v>2710.5</v>
      </c>
      <c r="AH27" s="147">
        <f>SUM(C27,F27,I27,L27,O27+R27)</f>
        <v>13</v>
      </c>
      <c r="AI27" s="147" t="s">
        <v>3</v>
      </c>
      <c r="AJ27" s="395">
        <f t="shared" si="4"/>
        <v>208.5</v>
      </c>
      <c r="AK27" s="266"/>
      <c r="AL27" s="408"/>
      <c r="AM27" s="386"/>
      <c r="AN27" s="182"/>
      <c r="AO27" s="176"/>
      <c r="AP27" s="149">
        <f t="shared" si="9"/>
        <v>96.656429999999986</v>
      </c>
      <c r="AQ27" s="147">
        <f t="shared" si="10"/>
        <v>2710.5</v>
      </c>
      <c r="AR27" s="147">
        <f t="shared" si="11"/>
        <v>13</v>
      </c>
      <c r="AS27" s="147"/>
      <c r="AT27" s="182"/>
      <c r="AU27" s="147" t="s">
        <v>3</v>
      </c>
    </row>
    <row r="28" spans="1:47" ht="20.100000000000001" customHeight="1" x14ac:dyDescent="0.35">
      <c r="A28" s="126"/>
      <c r="B28" s="105"/>
      <c r="C28" s="157"/>
      <c r="D28" s="147"/>
      <c r="E28" s="106"/>
      <c r="F28" s="107"/>
      <c r="G28" s="110"/>
      <c r="H28" s="109"/>
      <c r="I28" s="107"/>
      <c r="J28" s="110"/>
      <c r="K28" s="106"/>
      <c r="L28" s="107"/>
      <c r="M28" s="110"/>
      <c r="N28" s="106"/>
      <c r="O28" s="127"/>
      <c r="P28" s="110"/>
      <c r="Q28" s="168"/>
      <c r="R28" s="157"/>
      <c r="S28" s="169"/>
      <c r="T28" s="106"/>
      <c r="U28" s="127"/>
      <c r="V28" s="258"/>
      <c r="W28" s="106"/>
      <c r="X28" s="127"/>
      <c r="Y28" s="258"/>
      <c r="Z28" s="149"/>
      <c r="AA28" s="386"/>
      <c r="AB28" s="149"/>
      <c r="AC28" s="266"/>
      <c r="AD28" s="386"/>
      <c r="AE28" s="149"/>
      <c r="AF28" s="266"/>
      <c r="AG28" s="147"/>
      <c r="AH28" s="147"/>
      <c r="AI28" s="147"/>
      <c r="AJ28" s="395"/>
      <c r="AK28" s="266"/>
      <c r="AL28" s="408"/>
      <c r="AM28" s="386"/>
      <c r="AN28" s="182"/>
      <c r="AO28" s="176"/>
      <c r="AP28" s="149"/>
      <c r="AQ28" s="147"/>
      <c r="AR28" s="147"/>
      <c r="AS28" s="147"/>
      <c r="AT28" s="182"/>
      <c r="AU28" s="147"/>
    </row>
    <row r="29" spans="1:47" ht="20.100000000000001" customHeight="1" x14ac:dyDescent="0.35">
      <c r="A29" s="122" t="s">
        <v>4</v>
      </c>
      <c r="B29" s="111">
        <v>860</v>
      </c>
      <c r="C29" s="158">
        <v>4</v>
      </c>
      <c r="D29" s="148">
        <f t="shared" si="1"/>
        <v>215</v>
      </c>
      <c r="E29" s="123">
        <v>1326.1</v>
      </c>
      <c r="F29" s="124">
        <v>6</v>
      </c>
      <c r="G29" s="112">
        <f>E29/F29</f>
        <v>221.01666666666665</v>
      </c>
      <c r="H29" s="125"/>
      <c r="I29" s="124"/>
      <c r="J29" s="112"/>
      <c r="K29" s="123"/>
      <c r="L29" s="124"/>
      <c r="M29" s="112"/>
      <c r="N29" s="123"/>
      <c r="O29" s="128"/>
      <c r="P29" s="112"/>
      <c r="Q29" s="172"/>
      <c r="R29" s="173"/>
      <c r="S29" s="174"/>
      <c r="T29" s="244"/>
      <c r="U29" s="245"/>
      <c r="V29" s="259"/>
      <c r="W29" s="244"/>
      <c r="X29" s="245"/>
      <c r="Y29" s="259"/>
      <c r="Z29" s="151"/>
      <c r="AA29" s="100"/>
      <c r="AB29" s="151"/>
      <c r="AC29" s="429"/>
      <c r="AD29" s="100"/>
      <c r="AE29" s="151"/>
      <c r="AF29" s="268">
        <f t="shared" si="3"/>
        <v>77.95632599999999</v>
      </c>
      <c r="AG29" s="148">
        <f>SUM(B29,E29,H29,K29,N29+Q29)</f>
        <v>2186.1</v>
      </c>
      <c r="AH29" s="189">
        <f>SUM(C29,F29,I29,L29,O29+R29)</f>
        <v>10</v>
      </c>
      <c r="AI29" s="148" t="s">
        <v>4</v>
      </c>
      <c r="AJ29" s="396">
        <f t="shared" si="4"/>
        <v>218.60999999999999</v>
      </c>
      <c r="AK29" s="268"/>
      <c r="AL29" s="407"/>
      <c r="AM29" s="387"/>
      <c r="AO29" s="167"/>
      <c r="AP29" s="216">
        <f t="shared" si="9"/>
        <v>77.95632599999999</v>
      </c>
      <c r="AQ29" s="148">
        <f t="shared" si="10"/>
        <v>2186.1</v>
      </c>
      <c r="AR29" s="148">
        <f t="shared" si="11"/>
        <v>10</v>
      </c>
      <c r="AS29" s="148"/>
      <c r="AU29" s="148" t="s">
        <v>4</v>
      </c>
    </row>
    <row r="30" spans="1:47" ht="20.100000000000001" customHeight="1" x14ac:dyDescent="0.35">
      <c r="A30" s="122"/>
      <c r="B30" s="111"/>
      <c r="C30" s="158"/>
      <c r="D30" s="148"/>
      <c r="E30" s="123"/>
      <c r="F30" s="124"/>
      <c r="G30" s="112"/>
      <c r="H30" s="125"/>
      <c r="I30" s="124"/>
      <c r="J30" s="112"/>
      <c r="K30" s="123"/>
      <c r="L30" s="124"/>
      <c r="M30" s="112"/>
      <c r="N30" s="123"/>
      <c r="O30" s="128"/>
      <c r="P30" s="112"/>
      <c r="Q30" s="172"/>
      <c r="R30" s="173"/>
      <c r="S30" s="174"/>
      <c r="T30" s="244"/>
      <c r="U30" s="245"/>
      <c r="V30" s="259"/>
      <c r="W30" s="244"/>
      <c r="X30" s="245"/>
      <c r="Y30" s="259"/>
      <c r="Z30" s="151"/>
      <c r="AA30" s="100"/>
      <c r="AB30" s="151"/>
      <c r="AC30" s="429"/>
      <c r="AD30" s="100"/>
      <c r="AE30" s="151"/>
      <c r="AF30" s="397"/>
      <c r="AG30" s="148"/>
      <c r="AH30" s="148"/>
      <c r="AI30" s="148"/>
      <c r="AJ30" s="396"/>
      <c r="AK30" s="268"/>
      <c r="AL30" s="407"/>
      <c r="AM30" s="387"/>
      <c r="AO30" s="167"/>
      <c r="AP30" s="216"/>
      <c r="AQ30" s="148"/>
      <c r="AR30" s="148"/>
      <c r="AS30" s="148"/>
      <c r="AU30" s="148"/>
    </row>
    <row r="31" spans="1:47" ht="20.100000000000001" customHeight="1" x14ac:dyDescent="0.35">
      <c r="A31" s="126" t="s">
        <v>23</v>
      </c>
      <c r="B31" s="105">
        <v>726</v>
      </c>
      <c r="C31" s="157">
        <v>4</v>
      </c>
      <c r="D31" s="147">
        <f t="shared" si="1"/>
        <v>181.5</v>
      </c>
      <c r="E31" s="106"/>
      <c r="F31" s="107"/>
      <c r="G31" s="110"/>
      <c r="H31" s="109"/>
      <c r="I31" s="107"/>
      <c r="J31" s="110"/>
      <c r="K31" s="106"/>
      <c r="L31" s="107"/>
      <c r="M31" s="110"/>
      <c r="N31" s="106"/>
      <c r="O31" s="127"/>
      <c r="P31" s="110"/>
      <c r="Q31" s="168"/>
      <c r="R31" s="157"/>
      <c r="S31" s="169"/>
      <c r="T31" s="106"/>
      <c r="U31" s="127"/>
      <c r="V31" s="258"/>
      <c r="W31" s="106"/>
      <c r="X31" s="127"/>
      <c r="Y31" s="258"/>
      <c r="Z31" s="149"/>
      <c r="AA31" s="386"/>
      <c r="AB31" s="149"/>
      <c r="AC31" s="266"/>
      <c r="AD31" s="386"/>
      <c r="AE31" s="149"/>
      <c r="AF31" s="266">
        <f t="shared" si="3"/>
        <v>25.889159999999997</v>
      </c>
      <c r="AG31" s="147">
        <f>SUM(B31,E31,H31,K31,N31+Q31)</f>
        <v>726</v>
      </c>
      <c r="AH31" s="147">
        <f>SUM(C31,F31,I31,L31,O31+R31)</f>
        <v>4</v>
      </c>
      <c r="AI31" s="147" t="s">
        <v>23</v>
      </c>
      <c r="AJ31" s="395">
        <f t="shared" si="4"/>
        <v>181.5</v>
      </c>
      <c r="AK31" s="266"/>
      <c r="AL31" s="408"/>
      <c r="AM31" s="386"/>
      <c r="AN31" s="182"/>
      <c r="AO31" s="176"/>
      <c r="AP31" s="149">
        <f t="shared" si="9"/>
        <v>25.889159999999997</v>
      </c>
      <c r="AQ31" s="147">
        <f t="shared" si="10"/>
        <v>726</v>
      </c>
      <c r="AR31" s="147">
        <f t="shared" si="11"/>
        <v>4</v>
      </c>
      <c r="AS31" s="147"/>
      <c r="AT31" s="182"/>
      <c r="AU31" s="147" t="s">
        <v>23</v>
      </c>
    </row>
    <row r="32" spans="1:47" ht="20.100000000000001" customHeight="1" x14ac:dyDescent="0.35">
      <c r="A32" s="126"/>
      <c r="B32" s="105"/>
      <c r="C32" s="157"/>
      <c r="D32" s="147"/>
      <c r="E32" s="106"/>
      <c r="F32" s="107"/>
      <c r="G32" s="110"/>
      <c r="H32" s="109"/>
      <c r="I32" s="107"/>
      <c r="J32" s="110"/>
      <c r="K32" s="106"/>
      <c r="L32" s="107"/>
      <c r="M32" s="110"/>
      <c r="N32" s="106"/>
      <c r="O32" s="127"/>
      <c r="P32" s="110"/>
      <c r="Q32" s="168"/>
      <c r="R32" s="157"/>
      <c r="S32" s="169"/>
      <c r="T32" s="106"/>
      <c r="U32" s="127"/>
      <c r="V32" s="258"/>
      <c r="W32" s="106"/>
      <c r="X32" s="127"/>
      <c r="Y32" s="258"/>
      <c r="Z32" s="149"/>
      <c r="AA32" s="386"/>
      <c r="AB32" s="149"/>
      <c r="AC32" s="266"/>
      <c r="AD32" s="386"/>
      <c r="AE32" s="149"/>
      <c r="AF32" s="266"/>
      <c r="AG32" s="147"/>
      <c r="AH32" s="147"/>
      <c r="AI32" s="147"/>
      <c r="AJ32" s="395"/>
      <c r="AK32" s="266"/>
      <c r="AL32" s="408"/>
      <c r="AM32" s="386"/>
      <c r="AN32" s="182"/>
      <c r="AO32" s="176"/>
      <c r="AP32" s="149"/>
      <c r="AQ32" s="147"/>
      <c r="AR32" s="147"/>
      <c r="AS32" s="147"/>
      <c r="AT32" s="182"/>
      <c r="AU32" s="147"/>
    </row>
    <row r="33" spans="1:47" ht="20.100000000000001" customHeight="1" x14ac:dyDescent="0.35">
      <c r="A33" s="122" t="s">
        <v>24</v>
      </c>
      <c r="B33" s="111">
        <v>744</v>
      </c>
      <c r="C33" s="158">
        <v>4</v>
      </c>
      <c r="D33" s="148">
        <f t="shared" si="1"/>
        <v>186</v>
      </c>
      <c r="E33" s="123"/>
      <c r="F33" s="124"/>
      <c r="G33" s="112"/>
      <c r="H33" s="125"/>
      <c r="I33" s="124"/>
      <c r="J33" s="112"/>
      <c r="K33" s="123"/>
      <c r="L33" s="124"/>
      <c r="M33" s="112"/>
      <c r="N33" s="123"/>
      <c r="O33" s="128"/>
      <c r="P33" s="112"/>
      <c r="Q33" s="172"/>
      <c r="R33" s="173"/>
      <c r="S33" s="174"/>
      <c r="T33" s="244"/>
      <c r="U33" s="245"/>
      <c r="V33" s="259"/>
      <c r="W33" s="244"/>
      <c r="X33" s="245"/>
      <c r="Y33" s="259"/>
      <c r="Z33" s="151"/>
      <c r="AA33" s="100"/>
      <c r="AB33" s="151"/>
      <c r="AC33" s="429"/>
      <c r="AD33" s="100"/>
      <c r="AE33" s="151"/>
      <c r="AF33" s="268">
        <f t="shared" si="3"/>
        <v>26.531039999999997</v>
      </c>
      <c r="AG33" s="148">
        <f>SUM(B33,E33,H33,K33,N33+Q33)</f>
        <v>744</v>
      </c>
      <c r="AH33" s="189">
        <f>SUM(C33,F33,I33,L33,O33+R33)</f>
        <v>4</v>
      </c>
      <c r="AI33" s="148" t="s">
        <v>24</v>
      </c>
      <c r="AJ33" s="396">
        <f t="shared" si="4"/>
        <v>186</v>
      </c>
      <c r="AK33" s="268"/>
      <c r="AL33" s="407"/>
      <c r="AM33" s="387"/>
      <c r="AO33" s="167"/>
      <c r="AP33" s="216">
        <f t="shared" si="9"/>
        <v>26.531039999999997</v>
      </c>
      <c r="AQ33" s="148">
        <f t="shared" si="10"/>
        <v>744</v>
      </c>
      <c r="AR33" s="148">
        <f t="shared" si="11"/>
        <v>4</v>
      </c>
      <c r="AS33" s="148"/>
      <c r="AU33" s="148" t="s">
        <v>24</v>
      </c>
    </row>
    <row r="34" spans="1:47" ht="20.100000000000001" customHeight="1" x14ac:dyDescent="0.35">
      <c r="A34" s="122"/>
      <c r="B34" s="111"/>
      <c r="C34" s="158"/>
      <c r="D34" s="148"/>
      <c r="E34" s="123"/>
      <c r="F34" s="124"/>
      <c r="G34" s="112"/>
      <c r="H34" s="125"/>
      <c r="I34" s="124"/>
      <c r="J34" s="112"/>
      <c r="K34" s="123"/>
      <c r="L34" s="124"/>
      <c r="M34" s="112"/>
      <c r="N34" s="123"/>
      <c r="O34" s="128"/>
      <c r="P34" s="112"/>
      <c r="Q34" s="172"/>
      <c r="R34" s="173"/>
      <c r="S34" s="174"/>
      <c r="T34" s="244"/>
      <c r="U34" s="245"/>
      <c r="V34" s="259"/>
      <c r="W34" s="244"/>
      <c r="X34" s="245"/>
      <c r="Y34" s="259"/>
      <c r="Z34" s="151"/>
      <c r="AA34" s="100"/>
      <c r="AB34" s="151"/>
      <c r="AC34" s="429"/>
      <c r="AD34" s="100"/>
      <c r="AE34" s="151"/>
      <c r="AF34" s="397"/>
      <c r="AG34" s="148"/>
      <c r="AH34" s="148"/>
      <c r="AI34" s="148"/>
      <c r="AJ34" s="396"/>
      <c r="AK34" s="268"/>
      <c r="AL34" s="407"/>
      <c r="AM34" s="387"/>
      <c r="AO34" s="167"/>
      <c r="AP34" s="216"/>
      <c r="AQ34" s="148"/>
      <c r="AR34" s="148"/>
      <c r="AS34" s="148"/>
      <c r="AU34" s="148"/>
    </row>
    <row r="35" spans="1:47" ht="20.100000000000001" customHeight="1" x14ac:dyDescent="0.35">
      <c r="A35" s="126" t="s">
        <v>16</v>
      </c>
      <c r="B35" s="105"/>
      <c r="C35" s="157"/>
      <c r="D35" s="147"/>
      <c r="E35" s="106">
        <v>1016</v>
      </c>
      <c r="F35" s="107">
        <v>5</v>
      </c>
      <c r="G35" s="110">
        <f>E35/5</f>
        <v>203.2</v>
      </c>
      <c r="H35" s="109"/>
      <c r="I35" s="107"/>
      <c r="J35" s="110"/>
      <c r="K35" s="106">
        <v>1099.8</v>
      </c>
      <c r="L35" s="107">
        <v>5</v>
      </c>
      <c r="M35" s="110">
        <f>K35/5</f>
        <v>219.95999999999998</v>
      </c>
      <c r="N35" s="106"/>
      <c r="O35" s="127"/>
      <c r="P35" s="110"/>
      <c r="Q35" s="168">
        <v>665.7</v>
      </c>
      <c r="R35" s="157">
        <v>3</v>
      </c>
      <c r="S35" s="169">
        <f>Q35/R35</f>
        <v>221.9</v>
      </c>
      <c r="T35" s="106"/>
      <c r="U35" s="127"/>
      <c r="V35" s="258"/>
      <c r="W35" s="106"/>
      <c r="X35" s="127"/>
      <c r="Y35" s="258"/>
      <c r="Z35" s="149"/>
      <c r="AA35" s="386"/>
      <c r="AB35" s="149"/>
      <c r="AC35" s="266"/>
      <c r="AD35" s="386"/>
      <c r="AE35" s="149"/>
      <c r="AF35" s="266">
        <f t="shared" si="3"/>
        <v>99.188289999999995</v>
      </c>
      <c r="AG35" s="147">
        <f>SUM(B35,E35,H35,K35,N35+Q35)</f>
        <v>2781.5</v>
      </c>
      <c r="AH35" s="147">
        <f>SUM(C35,F35,I35,L35,O35+R35)</f>
        <v>13</v>
      </c>
      <c r="AI35" s="147" t="s">
        <v>16</v>
      </c>
      <c r="AJ35" s="395">
        <f t="shared" si="4"/>
        <v>213.96153846153845</v>
      </c>
      <c r="AK35" s="266"/>
      <c r="AL35" s="408"/>
      <c r="AM35" s="386"/>
      <c r="AN35" s="182"/>
      <c r="AO35" s="176"/>
      <c r="AP35" s="149">
        <f t="shared" si="9"/>
        <v>99.188289999999995</v>
      </c>
      <c r="AQ35" s="147">
        <f t="shared" si="10"/>
        <v>2781.5</v>
      </c>
      <c r="AR35" s="147">
        <f t="shared" si="11"/>
        <v>13</v>
      </c>
      <c r="AS35" s="147"/>
      <c r="AT35" s="182"/>
      <c r="AU35" s="147" t="s">
        <v>16</v>
      </c>
    </row>
    <row r="36" spans="1:47" ht="20.100000000000001" customHeight="1" x14ac:dyDescent="0.35">
      <c r="A36" s="126"/>
      <c r="B36" s="105"/>
      <c r="C36" s="157"/>
      <c r="D36" s="147"/>
      <c r="E36" s="106"/>
      <c r="F36" s="107"/>
      <c r="G36" s="110"/>
      <c r="H36" s="109"/>
      <c r="I36" s="107"/>
      <c r="J36" s="110"/>
      <c r="K36" s="106"/>
      <c r="L36" s="107"/>
      <c r="M36" s="110"/>
      <c r="N36" s="106"/>
      <c r="O36" s="127"/>
      <c r="P36" s="110"/>
      <c r="Q36" s="168"/>
      <c r="R36" s="157"/>
      <c r="S36" s="169"/>
      <c r="T36" s="106"/>
      <c r="U36" s="127"/>
      <c r="V36" s="258"/>
      <c r="W36" s="106"/>
      <c r="X36" s="127"/>
      <c r="Y36" s="258"/>
      <c r="Z36" s="149"/>
      <c r="AA36" s="386"/>
      <c r="AB36" s="149"/>
      <c r="AC36" s="266"/>
      <c r="AD36" s="386"/>
      <c r="AE36" s="149"/>
      <c r="AF36" s="266"/>
      <c r="AG36" s="147"/>
      <c r="AH36" s="147"/>
      <c r="AI36" s="147"/>
      <c r="AJ36" s="395"/>
      <c r="AK36" s="266"/>
      <c r="AL36" s="408"/>
      <c r="AM36" s="386"/>
      <c r="AN36" s="182"/>
      <c r="AO36" s="176"/>
      <c r="AP36" s="149"/>
      <c r="AQ36" s="147"/>
      <c r="AR36" s="147"/>
      <c r="AS36" s="147"/>
      <c r="AT36" s="182"/>
      <c r="AU36" s="147"/>
    </row>
    <row r="37" spans="1:47" ht="20.100000000000001" customHeight="1" x14ac:dyDescent="0.35">
      <c r="A37" s="122" t="s">
        <v>25</v>
      </c>
      <c r="B37" s="111">
        <v>685</v>
      </c>
      <c r="C37" s="158">
        <v>4</v>
      </c>
      <c r="D37" s="148">
        <f t="shared" si="1"/>
        <v>171.25</v>
      </c>
      <c r="E37" s="123"/>
      <c r="F37" s="124"/>
      <c r="G37" s="112"/>
      <c r="H37" s="125"/>
      <c r="I37" s="124"/>
      <c r="J37" s="112"/>
      <c r="K37" s="123"/>
      <c r="L37" s="124"/>
      <c r="M37" s="112"/>
      <c r="N37" s="123">
        <v>920.1</v>
      </c>
      <c r="O37" s="128">
        <v>4</v>
      </c>
      <c r="P37" s="112">
        <f t="shared" si="5"/>
        <v>230.02500000000001</v>
      </c>
      <c r="Q37" s="172"/>
      <c r="R37" s="173"/>
      <c r="S37" s="174"/>
      <c r="T37" s="244"/>
      <c r="U37" s="245"/>
      <c r="V37" s="259"/>
      <c r="W37" s="244"/>
      <c r="X37" s="245"/>
      <c r="Y37" s="259"/>
      <c r="Z37" s="151"/>
      <c r="AA37" s="100"/>
      <c r="AB37" s="151"/>
      <c r="AC37" s="429"/>
      <c r="AD37" s="100"/>
      <c r="AE37" s="151"/>
      <c r="AF37" s="268">
        <f t="shared" si="3"/>
        <v>57.237865999999997</v>
      </c>
      <c r="AG37" s="148">
        <f>SUM(B37,E37,H37,K37,N37)</f>
        <v>1605.1</v>
      </c>
      <c r="AH37" s="189">
        <f>SUM(C37,F37,I37,L37,O37+R37)</f>
        <v>8</v>
      </c>
      <c r="AI37" s="148" t="s">
        <v>25</v>
      </c>
      <c r="AJ37" s="396">
        <f t="shared" si="4"/>
        <v>200.63749999999999</v>
      </c>
      <c r="AK37" s="268"/>
      <c r="AL37" s="407"/>
      <c r="AM37" s="387"/>
      <c r="AO37" s="167"/>
      <c r="AP37" s="216">
        <f t="shared" si="9"/>
        <v>57.237865999999997</v>
      </c>
      <c r="AQ37" s="148">
        <f t="shared" si="10"/>
        <v>1605.1</v>
      </c>
      <c r="AR37" s="148">
        <f t="shared" si="11"/>
        <v>8</v>
      </c>
      <c r="AS37" s="148"/>
      <c r="AU37" s="148" t="s">
        <v>25</v>
      </c>
    </row>
    <row r="38" spans="1:47" ht="20.100000000000001" customHeight="1" x14ac:dyDescent="0.35">
      <c r="A38" s="122"/>
      <c r="B38" s="111"/>
      <c r="C38" s="158"/>
      <c r="D38" s="148"/>
      <c r="E38" s="123"/>
      <c r="F38" s="124"/>
      <c r="G38" s="112"/>
      <c r="H38" s="125"/>
      <c r="I38" s="124"/>
      <c r="J38" s="112"/>
      <c r="K38" s="123"/>
      <c r="L38" s="124"/>
      <c r="M38" s="112"/>
      <c r="N38" s="123"/>
      <c r="O38" s="128"/>
      <c r="P38" s="112"/>
      <c r="Q38" s="172"/>
      <c r="R38" s="173"/>
      <c r="S38" s="174"/>
      <c r="T38" s="244"/>
      <c r="U38" s="245"/>
      <c r="V38" s="259"/>
      <c r="W38" s="244"/>
      <c r="X38" s="245"/>
      <c r="Y38" s="259"/>
      <c r="Z38" s="151"/>
      <c r="AA38" s="100"/>
      <c r="AB38" s="151"/>
      <c r="AC38" s="429"/>
      <c r="AD38" s="100"/>
      <c r="AE38" s="151"/>
      <c r="AF38" s="397"/>
      <c r="AG38" s="148"/>
      <c r="AH38" s="148"/>
      <c r="AI38" s="148"/>
      <c r="AJ38" s="396"/>
      <c r="AK38" s="268"/>
      <c r="AL38" s="407"/>
      <c r="AM38" s="387"/>
      <c r="AO38" s="167"/>
      <c r="AP38" s="216"/>
      <c r="AQ38" s="148"/>
      <c r="AR38" s="148"/>
      <c r="AS38" s="148"/>
      <c r="AU38" s="148"/>
    </row>
    <row r="39" spans="1:47" ht="20.100000000000001" customHeight="1" x14ac:dyDescent="0.35">
      <c r="A39" s="126" t="s">
        <v>26</v>
      </c>
      <c r="B39" s="105">
        <v>681</v>
      </c>
      <c r="C39" s="157">
        <v>4</v>
      </c>
      <c r="D39" s="147">
        <f>B39/4</f>
        <v>170.25</v>
      </c>
      <c r="E39" s="106"/>
      <c r="F39" s="107"/>
      <c r="G39" s="110"/>
      <c r="H39" s="109"/>
      <c r="I39" s="107"/>
      <c r="J39" s="110"/>
      <c r="K39" s="106"/>
      <c r="L39" s="107"/>
      <c r="M39" s="110"/>
      <c r="N39" s="106"/>
      <c r="O39" s="127"/>
      <c r="P39" s="110"/>
      <c r="Q39" s="168"/>
      <c r="R39" s="157"/>
      <c r="S39" s="169"/>
      <c r="T39" s="106"/>
      <c r="U39" s="127"/>
      <c r="V39" s="258"/>
      <c r="W39" s="106"/>
      <c r="X39" s="127"/>
      <c r="Y39" s="258"/>
      <c r="Z39" s="149"/>
      <c r="AA39" s="386"/>
      <c r="AB39" s="149"/>
      <c r="AC39" s="266"/>
      <c r="AD39" s="386"/>
      <c r="AE39" s="149"/>
      <c r="AF39" s="266">
        <f t="shared" si="3"/>
        <v>24.284459999999999</v>
      </c>
      <c r="AG39" s="147">
        <f>SUM(B39,E39,H39,K39,N39)</f>
        <v>681</v>
      </c>
      <c r="AH39" s="147">
        <f>SUM(C39,F39,I39,L39,O39+R39)</f>
        <v>4</v>
      </c>
      <c r="AI39" s="147" t="s">
        <v>26</v>
      </c>
      <c r="AJ39" s="395">
        <f t="shared" si="4"/>
        <v>170.25</v>
      </c>
      <c r="AK39" s="266"/>
      <c r="AL39" s="408"/>
      <c r="AM39" s="386"/>
      <c r="AN39" s="182"/>
      <c r="AO39" s="176"/>
      <c r="AP39" s="149">
        <f t="shared" si="9"/>
        <v>24.284459999999999</v>
      </c>
      <c r="AQ39" s="147">
        <f t="shared" si="10"/>
        <v>681</v>
      </c>
      <c r="AR39" s="147">
        <f t="shared" si="11"/>
        <v>4</v>
      </c>
      <c r="AS39" s="147"/>
      <c r="AT39" s="182"/>
      <c r="AU39" s="147" t="s">
        <v>26</v>
      </c>
    </row>
    <row r="40" spans="1:47" ht="20.100000000000001" customHeight="1" x14ac:dyDescent="0.35">
      <c r="A40" s="126"/>
      <c r="B40" s="105"/>
      <c r="C40" s="157"/>
      <c r="D40" s="147"/>
      <c r="E40" s="106"/>
      <c r="F40" s="107"/>
      <c r="G40" s="110"/>
      <c r="H40" s="109"/>
      <c r="I40" s="107"/>
      <c r="J40" s="110"/>
      <c r="K40" s="106"/>
      <c r="L40" s="107"/>
      <c r="M40" s="110"/>
      <c r="N40" s="106"/>
      <c r="O40" s="127"/>
      <c r="P40" s="110"/>
      <c r="Q40" s="168"/>
      <c r="R40" s="157"/>
      <c r="S40" s="169"/>
      <c r="T40" s="106"/>
      <c r="U40" s="127"/>
      <c r="V40" s="258"/>
      <c r="W40" s="106"/>
      <c r="X40" s="127"/>
      <c r="Y40" s="258"/>
      <c r="Z40" s="149"/>
      <c r="AA40" s="386"/>
      <c r="AB40" s="149"/>
      <c r="AC40" s="266"/>
      <c r="AD40" s="386"/>
      <c r="AE40" s="149"/>
      <c r="AF40" s="266"/>
      <c r="AG40" s="147"/>
      <c r="AH40" s="147"/>
      <c r="AI40" s="147"/>
      <c r="AJ40" s="395"/>
      <c r="AK40" s="266"/>
      <c r="AL40" s="408"/>
      <c r="AM40" s="386"/>
      <c r="AN40" s="182"/>
      <c r="AO40" s="176"/>
      <c r="AP40" s="149"/>
      <c r="AQ40" s="147"/>
      <c r="AR40" s="147"/>
      <c r="AS40" s="147"/>
      <c r="AT40" s="182"/>
      <c r="AU40" s="147"/>
    </row>
    <row r="41" spans="1:47" ht="20.100000000000001" customHeight="1" x14ac:dyDescent="0.35">
      <c r="A41" s="122"/>
      <c r="B41" s="111"/>
      <c r="C41" s="158"/>
      <c r="D41" s="148"/>
      <c r="E41" s="123"/>
      <c r="F41" s="124"/>
      <c r="G41" s="112"/>
      <c r="H41" s="125"/>
      <c r="I41" s="124"/>
      <c r="J41" s="112"/>
      <c r="K41" s="123"/>
      <c r="L41" s="124"/>
      <c r="M41" s="112"/>
      <c r="N41" s="123"/>
      <c r="O41" s="128"/>
      <c r="P41" s="112"/>
      <c r="Q41" s="172"/>
      <c r="R41" s="173"/>
      <c r="S41" s="174"/>
      <c r="T41" s="244"/>
      <c r="U41" s="245"/>
      <c r="V41" s="259"/>
      <c r="W41" s="244"/>
      <c r="X41" s="245"/>
      <c r="Y41" s="259"/>
      <c r="Z41" s="151"/>
      <c r="AA41" s="100"/>
      <c r="AB41" s="151"/>
      <c r="AC41" s="429"/>
      <c r="AD41" s="100"/>
      <c r="AE41" s="151"/>
      <c r="AF41" s="268"/>
      <c r="AG41" s="148"/>
      <c r="AH41" s="189"/>
      <c r="AI41" s="148"/>
      <c r="AJ41" s="396"/>
      <c r="AK41" s="268"/>
      <c r="AL41" s="407"/>
      <c r="AM41" s="387"/>
      <c r="AO41" s="167"/>
      <c r="AP41" s="216"/>
      <c r="AQ41" s="148"/>
      <c r="AR41" s="148"/>
      <c r="AS41" s="148"/>
      <c r="AU41" s="148"/>
    </row>
    <row r="42" spans="1:47" ht="20.100000000000001" customHeight="1" x14ac:dyDescent="0.35">
      <c r="A42" s="122"/>
      <c r="B42" s="111"/>
      <c r="C42" s="158"/>
      <c r="D42" s="148"/>
      <c r="E42" s="123"/>
      <c r="F42" s="124"/>
      <c r="G42" s="112"/>
      <c r="H42" s="125"/>
      <c r="I42" s="124"/>
      <c r="J42" s="112"/>
      <c r="K42" s="123"/>
      <c r="L42" s="124"/>
      <c r="M42" s="112"/>
      <c r="N42" s="123"/>
      <c r="O42" s="128"/>
      <c r="P42" s="112"/>
      <c r="Q42" s="172"/>
      <c r="R42" s="173"/>
      <c r="S42" s="174"/>
      <c r="T42" s="244"/>
      <c r="U42" s="245"/>
      <c r="V42" s="259"/>
      <c r="W42" s="244"/>
      <c r="X42" s="245"/>
      <c r="Y42" s="259"/>
      <c r="Z42" s="151"/>
      <c r="AA42" s="100"/>
      <c r="AB42" s="151"/>
      <c r="AC42" s="429"/>
      <c r="AD42" s="100"/>
      <c r="AE42" s="151"/>
      <c r="AF42" s="397"/>
      <c r="AG42" s="148"/>
      <c r="AH42" s="148"/>
      <c r="AI42" s="148"/>
      <c r="AJ42" s="396"/>
      <c r="AK42" s="268"/>
      <c r="AL42" s="407"/>
      <c r="AM42" s="387"/>
      <c r="AO42" s="167"/>
      <c r="AP42" s="216"/>
      <c r="AQ42" s="148"/>
      <c r="AR42" s="148"/>
      <c r="AS42" s="148"/>
      <c r="AU42" s="148"/>
    </row>
    <row r="43" spans="1:47" ht="20.100000000000001" customHeight="1" x14ac:dyDescent="0.35">
      <c r="A43" s="126" t="s">
        <v>12</v>
      </c>
      <c r="B43" s="105">
        <v>737</v>
      </c>
      <c r="C43" s="157">
        <v>4</v>
      </c>
      <c r="D43" s="147">
        <f t="shared" si="1"/>
        <v>184.25</v>
      </c>
      <c r="E43" s="106">
        <v>930.7</v>
      </c>
      <c r="F43" s="107">
        <v>5</v>
      </c>
      <c r="G43" s="110">
        <f>E43/5</f>
        <v>186.14000000000001</v>
      </c>
      <c r="H43" s="109"/>
      <c r="I43" s="107"/>
      <c r="J43" s="110"/>
      <c r="K43" s="106"/>
      <c r="L43" s="107"/>
      <c r="M43" s="110"/>
      <c r="N43" s="106"/>
      <c r="O43" s="127"/>
      <c r="P43" s="110"/>
      <c r="Q43" s="168"/>
      <c r="R43" s="157"/>
      <c r="S43" s="169"/>
      <c r="T43" s="106"/>
      <c r="U43" s="127"/>
      <c r="V43" s="258"/>
      <c r="W43" s="106"/>
      <c r="X43" s="127"/>
      <c r="Y43" s="258"/>
      <c r="Z43" s="149"/>
      <c r="AA43" s="386"/>
      <c r="AB43" s="149"/>
      <c r="AC43" s="266"/>
      <c r="AD43" s="386"/>
      <c r="AE43" s="149"/>
      <c r="AF43" s="266">
        <f t="shared" si="3"/>
        <v>59.470181999999994</v>
      </c>
      <c r="AG43" s="147">
        <f>SUM(B43,E43,H43,K43,N43)</f>
        <v>1667.7</v>
      </c>
      <c r="AH43" s="147">
        <f>SUM(C43,F43,I43,L43,O43+R43)</f>
        <v>9</v>
      </c>
      <c r="AI43" s="147" t="s">
        <v>12</v>
      </c>
      <c r="AJ43" s="395">
        <f t="shared" si="4"/>
        <v>185.3</v>
      </c>
      <c r="AK43" s="266"/>
      <c r="AL43" s="408"/>
      <c r="AM43" s="386"/>
      <c r="AN43" s="182"/>
      <c r="AO43" s="176"/>
      <c r="AP43" s="149">
        <f t="shared" si="9"/>
        <v>59.470181999999994</v>
      </c>
      <c r="AQ43" s="147">
        <f t="shared" si="10"/>
        <v>1667.7</v>
      </c>
      <c r="AR43" s="147">
        <f t="shared" si="11"/>
        <v>9</v>
      </c>
      <c r="AS43" s="147"/>
      <c r="AT43" s="182"/>
      <c r="AU43" s="147" t="s">
        <v>12</v>
      </c>
    </row>
    <row r="44" spans="1:47" ht="20.100000000000001" customHeight="1" x14ac:dyDescent="0.35">
      <c r="A44" s="126"/>
      <c r="B44" s="105"/>
      <c r="C44" s="157"/>
      <c r="D44" s="147"/>
      <c r="E44" s="106"/>
      <c r="F44" s="107"/>
      <c r="G44" s="110"/>
      <c r="H44" s="109"/>
      <c r="I44" s="107"/>
      <c r="J44" s="110"/>
      <c r="K44" s="106"/>
      <c r="L44" s="107"/>
      <c r="M44" s="110"/>
      <c r="N44" s="106"/>
      <c r="O44" s="127"/>
      <c r="P44" s="110"/>
      <c r="Q44" s="168"/>
      <c r="R44" s="157"/>
      <c r="S44" s="169"/>
      <c r="T44" s="106"/>
      <c r="U44" s="127"/>
      <c r="V44" s="258"/>
      <c r="W44" s="106"/>
      <c r="X44" s="127"/>
      <c r="Y44" s="258"/>
      <c r="Z44" s="149"/>
      <c r="AA44" s="386"/>
      <c r="AB44" s="149"/>
      <c r="AC44" s="266"/>
      <c r="AD44" s="386"/>
      <c r="AE44" s="149"/>
      <c r="AF44" s="266"/>
      <c r="AG44" s="147"/>
      <c r="AH44" s="147"/>
      <c r="AI44" s="147"/>
      <c r="AJ44" s="395"/>
      <c r="AK44" s="266"/>
      <c r="AL44" s="408"/>
      <c r="AM44" s="386"/>
      <c r="AN44" s="182"/>
      <c r="AO44" s="176"/>
      <c r="AP44" s="149"/>
      <c r="AQ44" s="147"/>
      <c r="AR44" s="147"/>
      <c r="AS44" s="147"/>
      <c r="AT44" s="182"/>
      <c r="AU44" s="147"/>
    </row>
    <row r="45" spans="1:47" ht="20.100000000000001" customHeight="1" x14ac:dyDescent="0.35">
      <c r="A45" s="122" t="s">
        <v>107</v>
      </c>
      <c r="B45" s="111"/>
      <c r="C45" s="158"/>
      <c r="D45" s="148"/>
      <c r="E45" s="123">
        <v>1225.5</v>
      </c>
      <c r="F45" s="124">
        <v>6</v>
      </c>
      <c r="G45" s="112">
        <f>E45/6</f>
        <v>204.25</v>
      </c>
      <c r="H45" s="125">
        <v>868.8</v>
      </c>
      <c r="I45" s="124">
        <v>4</v>
      </c>
      <c r="J45" s="112">
        <f t="shared" si="2"/>
        <v>217.2</v>
      </c>
      <c r="K45" s="123">
        <v>1135.5999999999999</v>
      </c>
      <c r="L45" s="124">
        <v>5</v>
      </c>
      <c r="M45" s="112">
        <f>K45/5</f>
        <v>227.11999999999998</v>
      </c>
      <c r="N45" s="123">
        <v>1121.3</v>
      </c>
      <c r="O45" s="128">
        <v>5</v>
      </c>
      <c r="P45" s="112">
        <f>N45/5</f>
        <v>224.26</v>
      </c>
      <c r="Q45" s="172"/>
      <c r="R45" s="173"/>
      <c r="S45" s="174"/>
      <c r="T45" s="244"/>
      <c r="U45" s="245"/>
      <c r="V45" s="259"/>
      <c r="W45" s="244"/>
      <c r="X45" s="245"/>
      <c r="Y45" s="259"/>
      <c r="Z45" s="151"/>
      <c r="AA45" s="100"/>
      <c r="AB45" s="151"/>
      <c r="AC45" s="429"/>
      <c r="AD45" s="100"/>
      <c r="AE45" s="151"/>
      <c r="AF45" s="268">
        <f t="shared" si="3"/>
        <v>155.163792</v>
      </c>
      <c r="AG45" s="148">
        <f>SUM(B45,E45,H45,K45,N45)</f>
        <v>4351.2</v>
      </c>
      <c r="AH45" s="189">
        <f>SUM(C45,F45,I45,L45,O45+R45)</f>
        <v>20</v>
      </c>
      <c r="AI45" s="148" t="s">
        <v>107</v>
      </c>
      <c r="AJ45" s="396">
        <f t="shared" si="4"/>
        <v>217.56</v>
      </c>
      <c r="AK45" s="268"/>
      <c r="AL45" s="407"/>
      <c r="AM45" s="387"/>
      <c r="AO45" s="167"/>
      <c r="AP45" s="216">
        <f t="shared" si="9"/>
        <v>155.163792</v>
      </c>
      <c r="AQ45" s="148">
        <f t="shared" si="10"/>
        <v>4351.2</v>
      </c>
      <c r="AR45" s="148">
        <f t="shared" si="11"/>
        <v>20</v>
      </c>
      <c r="AS45" s="148"/>
      <c r="AU45" s="148" t="s">
        <v>107</v>
      </c>
    </row>
    <row r="46" spans="1:47" ht="20.100000000000001" customHeight="1" x14ac:dyDescent="0.35">
      <c r="A46" s="122"/>
      <c r="B46" s="111"/>
      <c r="C46" s="158"/>
      <c r="D46" s="148"/>
      <c r="E46" s="123"/>
      <c r="F46" s="124"/>
      <c r="G46" s="112"/>
      <c r="H46" s="125"/>
      <c r="I46" s="124"/>
      <c r="J46" s="112"/>
      <c r="K46" s="123"/>
      <c r="L46" s="124"/>
      <c r="M46" s="112"/>
      <c r="N46" s="123"/>
      <c r="O46" s="128"/>
      <c r="P46" s="112"/>
      <c r="Q46" s="172"/>
      <c r="R46" s="173"/>
      <c r="S46" s="174"/>
      <c r="T46" s="244"/>
      <c r="U46" s="245"/>
      <c r="V46" s="259"/>
      <c r="W46" s="244"/>
      <c r="X46" s="245"/>
      <c r="Y46" s="259"/>
      <c r="Z46" s="151"/>
      <c r="AA46" s="100"/>
      <c r="AB46" s="151"/>
      <c r="AC46" s="429"/>
      <c r="AD46" s="100"/>
      <c r="AE46" s="151"/>
      <c r="AF46" s="397"/>
      <c r="AG46" s="148"/>
      <c r="AH46" s="148"/>
      <c r="AI46" s="148"/>
      <c r="AJ46" s="396"/>
      <c r="AK46" s="268"/>
      <c r="AL46" s="407"/>
      <c r="AM46" s="387"/>
      <c r="AO46" s="167"/>
      <c r="AP46" s="216"/>
      <c r="AQ46" s="148"/>
      <c r="AR46" s="148"/>
      <c r="AS46" s="148"/>
      <c r="AU46" s="148"/>
    </row>
    <row r="47" spans="1:47" ht="20.100000000000001" customHeight="1" x14ac:dyDescent="0.35">
      <c r="A47" s="126" t="s">
        <v>11</v>
      </c>
      <c r="B47" s="105">
        <v>839</v>
      </c>
      <c r="C47" s="157">
        <v>4</v>
      </c>
      <c r="D47" s="147">
        <f>B47/C47</f>
        <v>209.75</v>
      </c>
      <c r="E47" s="106">
        <v>1050.2</v>
      </c>
      <c r="F47" s="107">
        <v>5</v>
      </c>
      <c r="G47" s="110">
        <f>E47/5</f>
        <v>210.04000000000002</v>
      </c>
      <c r="H47" s="109">
        <v>883.2</v>
      </c>
      <c r="I47" s="107">
        <v>4</v>
      </c>
      <c r="J47" s="110">
        <f>H47/I47</f>
        <v>220.8</v>
      </c>
      <c r="K47" s="106">
        <v>884</v>
      </c>
      <c r="L47" s="107">
        <v>4</v>
      </c>
      <c r="M47" s="110">
        <f t="shared" si="12"/>
        <v>221</v>
      </c>
      <c r="N47" s="106">
        <v>1136.3</v>
      </c>
      <c r="O47" s="127">
        <v>5</v>
      </c>
      <c r="P47" s="110">
        <f>N47/5</f>
        <v>227.26</v>
      </c>
      <c r="Q47" s="168"/>
      <c r="R47" s="157"/>
      <c r="S47" s="169"/>
      <c r="T47" s="106"/>
      <c r="U47" s="127"/>
      <c r="V47" s="258"/>
      <c r="W47" s="106"/>
      <c r="X47" s="127"/>
      <c r="Y47" s="258"/>
      <c r="Z47" s="149"/>
      <c r="AA47" s="386"/>
      <c r="AB47" s="149"/>
      <c r="AC47" s="266"/>
      <c r="AD47" s="386"/>
      <c r="AE47" s="149"/>
      <c r="AF47" s="266">
        <f t="shared" si="3"/>
        <v>170.90768199999997</v>
      </c>
      <c r="AG47" s="147">
        <f>SUM(B47,E47,H47,K47,N47)</f>
        <v>4792.7</v>
      </c>
      <c r="AH47" s="147">
        <f>SUM(C47,F47,I47,L47,O47+R47)</f>
        <v>22</v>
      </c>
      <c r="AI47" s="147" t="s">
        <v>11</v>
      </c>
      <c r="AJ47" s="395">
        <f t="shared" si="4"/>
        <v>217.85</v>
      </c>
      <c r="AK47" s="266"/>
      <c r="AL47" s="408"/>
      <c r="AM47" s="386"/>
      <c r="AN47" s="182"/>
      <c r="AO47" s="176"/>
      <c r="AP47" s="149">
        <f t="shared" si="9"/>
        <v>170.90768199999997</v>
      </c>
      <c r="AQ47" s="147">
        <f t="shared" si="10"/>
        <v>4792.7</v>
      </c>
      <c r="AR47" s="147">
        <f t="shared" si="11"/>
        <v>22</v>
      </c>
      <c r="AS47" s="147"/>
      <c r="AT47" s="182"/>
      <c r="AU47" s="147" t="s">
        <v>11</v>
      </c>
    </row>
    <row r="48" spans="1:47" ht="20.100000000000001" customHeight="1" x14ac:dyDescent="0.35">
      <c r="A48" s="126"/>
      <c r="B48" s="105"/>
      <c r="C48" s="157"/>
      <c r="D48" s="147"/>
      <c r="E48" s="106"/>
      <c r="F48" s="107"/>
      <c r="G48" s="110"/>
      <c r="H48" s="109"/>
      <c r="I48" s="107"/>
      <c r="J48" s="110"/>
      <c r="K48" s="106"/>
      <c r="L48" s="107"/>
      <c r="M48" s="110"/>
      <c r="N48" s="106"/>
      <c r="O48" s="127"/>
      <c r="P48" s="110"/>
      <c r="Q48" s="168"/>
      <c r="R48" s="157"/>
      <c r="S48" s="169"/>
      <c r="T48" s="106"/>
      <c r="U48" s="127"/>
      <c r="V48" s="258"/>
      <c r="W48" s="106"/>
      <c r="X48" s="127"/>
      <c r="Y48" s="258"/>
      <c r="Z48" s="149"/>
      <c r="AA48" s="386"/>
      <c r="AB48" s="149"/>
      <c r="AC48" s="266"/>
      <c r="AD48" s="386"/>
      <c r="AE48" s="149"/>
      <c r="AF48" s="266"/>
      <c r="AG48" s="147"/>
      <c r="AH48" s="147"/>
      <c r="AI48" s="147"/>
      <c r="AJ48" s="395"/>
      <c r="AK48" s="266"/>
      <c r="AL48" s="408"/>
      <c r="AM48" s="386"/>
      <c r="AN48" s="182"/>
      <c r="AO48" s="176"/>
      <c r="AP48" s="149"/>
      <c r="AQ48" s="147"/>
      <c r="AR48" s="147"/>
      <c r="AS48" s="147"/>
      <c r="AT48" s="182"/>
      <c r="AU48" s="147"/>
    </row>
    <row r="49" spans="1:47" ht="20.100000000000001" customHeight="1" x14ac:dyDescent="0.35">
      <c r="A49" s="122" t="s">
        <v>126</v>
      </c>
      <c r="B49" s="111"/>
      <c r="C49" s="158"/>
      <c r="D49" s="148"/>
      <c r="E49" s="123"/>
      <c r="F49" s="124"/>
      <c r="G49" s="129"/>
      <c r="H49" s="125">
        <v>1117.4000000000001</v>
      </c>
      <c r="I49" s="124">
        <v>5</v>
      </c>
      <c r="J49" s="112">
        <f>H49/5</f>
        <v>223.48000000000002</v>
      </c>
      <c r="K49" s="123"/>
      <c r="L49" s="124"/>
      <c r="M49" s="112"/>
      <c r="N49" s="123"/>
      <c r="O49" s="128"/>
      <c r="P49" s="112"/>
      <c r="Q49" s="170">
        <v>892.1</v>
      </c>
      <c r="R49" s="158">
        <v>4</v>
      </c>
      <c r="S49" s="171">
        <f>Q49/R49</f>
        <v>223.02500000000001</v>
      </c>
      <c r="T49" s="123"/>
      <c r="U49" s="128"/>
      <c r="V49" s="257"/>
      <c r="W49" s="123"/>
      <c r="X49" s="128"/>
      <c r="Y49" s="257"/>
      <c r="Z49" s="216"/>
      <c r="AA49" s="387"/>
      <c r="AB49" s="216"/>
      <c r="AC49" s="428"/>
      <c r="AD49" s="387"/>
      <c r="AE49" s="216"/>
      <c r="AF49" s="268">
        <f t="shared" si="3"/>
        <v>71.65876999999999</v>
      </c>
      <c r="AG49" s="148">
        <f>SUM(B49,E49,H49,K49,N49+Q49)</f>
        <v>2009.5</v>
      </c>
      <c r="AH49" s="189">
        <f>SUM(C49,F49,I49,L49,O49+R49)</f>
        <v>9</v>
      </c>
      <c r="AI49" s="148" t="s">
        <v>126</v>
      </c>
      <c r="AJ49" s="396">
        <f t="shared" si="4"/>
        <v>223.27777777777777</v>
      </c>
      <c r="AK49" s="268"/>
      <c r="AL49" s="407"/>
      <c r="AM49" s="387"/>
      <c r="AO49" s="167"/>
      <c r="AP49" s="216">
        <f t="shared" si="9"/>
        <v>71.65876999999999</v>
      </c>
      <c r="AQ49" s="148">
        <f t="shared" si="10"/>
        <v>2009.5</v>
      </c>
      <c r="AR49" s="148">
        <f t="shared" si="11"/>
        <v>9</v>
      </c>
      <c r="AS49" s="148"/>
      <c r="AU49" s="148" t="s">
        <v>126</v>
      </c>
    </row>
    <row r="50" spans="1:47" ht="20.100000000000001" customHeight="1" x14ac:dyDescent="0.35">
      <c r="A50" s="122"/>
      <c r="B50" s="111"/>
      <c r="C50" s="158"/>
      <c r="D50" s="148"/>
      <c r="E50" s="123"/>
      <c r="F50" s="124"/>
      <c r="G50" s="129"/>
      <c r="H50" s="125"/>
      <c r="I50" s="124"/>
      <c r="J50" s="112"/>
      <c r="K50" s="123"/>
      <c r="L50" s="124"/>
      <c r="M50" s="112"/>
      <c r="N50" s="123"/>
      <c r="O50" s="128"/>
      <c r="P50" s="112"/>
      <c r="Q50" s="172"/>
      <c r="R50" s="173"/>
      <c r="S50" s="174"/>
      <c r="T50" s="244"/>
      <c r="U50" s="245"/>
      <c r="V50" s="259"/>
      <c r="W50" s="244"/>
      <c r="X50" s="245"/>
      <c r="Y50" s="259"/>
      <c r="Z50" s="151"/>
      <c r="AA50" s="100"/>
      <c r="AB50" s="151"/>
      <c r="AC50" s="429"/>
      <c r="AD50" s="100"/>
      <c r="AE50" s="151"/>
      <c r="AF50" s="397"/>
      <c r="AG50" s="148"/>
      <c r="AH50" s="148"/>
      <c r="AI50" s="148"/>
      <c r="AJ50" s="396"/>
      <c r="AK50" s="268"/>
      <c r="AL50" s="407"/>
      <c r="AM50" s="387"/>
      <c r="AO50" s="167"/>
      <c r="AP50" s="216"/>
      <c r="AQ50" s="148"/>
      <c r="AR50" s="148"/>
      <c r="AS50" s="148"/>
      <c r="AU50" s="148"/>
    </row>
    <row r="51" spans="1:47" ht="20.100000000000001" customHeight="1" x14ac:dyDescent="0.35">
      <c r="A51" s="126" t="s">
        <v>124</v>
      </c>
      <c r="B51" s="105"/>
      <c r="C51" s="157"/>
      <c r="D51" s="147"/>
      <c r="E51" s="106"/>
      <c r="F51" s="107"/>
      <c r="G51" s="108"/>
      <c r="H51" s="109">
        <v>636.4</v>
      </c>
      <c r="I51" s="107">
        <v>3</v>
      </c>
      <c r="J51" s="110">
        <f>H51/3</f>
        <v>212.13333333333333</v>
      </c>
      <c r="K51" s="106"/>
      <c r="L51" s="107"/>
      <c r="M51" s="110"/>
      <c r="N51" s="106"/>
      <c r="O51" s="127"/>
      <c r="P51" s="110"/>
      <c r="Q51" s="168">
        <v>901.6</v>
      </c>
      <c r="R51" s="157">
        <v>4</v>
      </c>
      <c r="S51" s="169">
        <f>Q51/R51</f>
        <v>225.4</v>
      </c>
      <c r="T51" s="106"/>
      <c r="U51" s="127"/>
      <c r="V51" s="258"/>
      <c r="W51" s="106"/>
      <c r="X51" s="127"/>
      <c r="Y51" s="258"/>
      <c r="Z51" s="149"/>
      <c r="AA51" s="386"/>
      <c r="AB51" s="149"/>
      <c r="AC51" s="266"/>
      <c r="AD51" s="386"/>
      <c r="AE51" s="149"/>
      <c r="AF51" s="266">
        <f t="shared" si="3"/>
        <v>54.845079999999996</v>
      </c>
      <c r="AG51" s="147">
        <f>SUM(B51,E51,H51,K51,N51+Q51)</f>
        <v>1538</v>
      </c>
      <c r="AH51" s="147">
        <f>SUM(C51,F51,I51,L51,O51+R51)</f>
        <v>7</v>
      </c>
      <c r="AI51" s="147" t="s">
        <v>124</v>
      </c>
      <c r="AJ51" s="395">
        <f t="shared" si="4"/>
        <v>219.71428571428572</v>
      </c>
      <c r="AK51" s="266"/>
      <c r="AL51" s="408"/>
      <c r="AM51" s="386"/>
      <c r="AN51" s="182"/>
      <c r="AO51" s="176"/>
      <c r="AP51" s="149">
        <f t="shared" si="9"/>
        <v>54.845079999999996</v>
      </c>
      <c r="AQ51" s="147">
        <f t="shared" si="10"/>
        <v>1538</v>
      </c>
      <c r="AR51" s="147">
        <f t="shared" si="11"/>
        <v>7</v>
      </c>
      <c r="AS51" s="147"/>
      <c r="AT51" s="182"/>
      <c r="AU51" s="147" t="s">
        <v>124</v>
      </c>
    </row>
    <row r="52" spans="1:47" ht="20.100000000000001" customHeight="1" x14ac:dyDescent="0.35">
      <c r="A52" s="126"/>
      <c r="B52" s="105"/>
      <c r="C52" s="157"/>
      <c r="D52" s="147"/>
      <c r="E52" s="106"/>
      <c r="F52" s="107"/>
      <c r="G52" s="108"/>
      <c r="H52" s="109"/>
      <c r="I52" s="107"/>
      <c r="J52" s="110"/>
      <c r="K52" s="106"/>
      <c r="L52" s="107"/>
      <c r="M52" s="110"/>
      <c r="N52" s="106"/>
      <c r="O52" s="127"/>
      <c r="P52" s="110"/>
      <c r="Q52" s="168"/>
      <c r="R52" s="157"/>
      <c r="S52" s="169"/>
      <c r="T52" s="106"/>
      <c r="U52" s="127"/>
      <c r="V52" s="258"/>
      <c r="W52" s="106"/>
      <c r="X52" s="127"/>
      <c r="Y52" s="258"/>
      <c r="Z52" s="149"/>
      <c r="AA52" s="386"/>
      <c r="AB52" s="149"/>
      <c r="AC52" s="266"/>
      <c r="AD52" s="386"/>
      <c r="AE52" s="149"/>
      <c r="AF52" s="266"/>
      <c r="AG52" s="147"/>
      <c r="AH52" s="147"/>
      <c r="AI52" s="147"/>
      <c r="AJ52" s="395"/>
      <c r="AK52" s="266"/>
      <c r="AL52" s="408"/>
      <c r="AM52" s="386"/>
      <c r="AN52" s="182"/>
      <c r="AO52" s="176"/>
      <c r="AP52" s="149"/>
      <c r="AQ52" s="147"/>
      <c r="AR52" s="147"/>
      <c r="AS52" s="147"/>
      <c r="AT52" s="182"/>
      <c r="AU52" s="147"/>
    </row>
    <row r="53" spans="1:47" ht="20.100000000000001" customHeight="1" x14ac:dyDescent="0.35">
      <c r="A53" s="122" t="s">
        <v>102</v>
      </c>
      <c r="B53" s="130"/>
      <c r="C53" s="159"/>
      <c r="D53" s="148"/>
      <c r="E53" s="131"/>
      <c r="F53" s="132"/>
      <c r="G53" s="129"/>
      <c r="H53" s="133"/>
      <c r="I53" s="132"/>
      <c r="J53" s="134"/>
      <c r="K53" s="123">
        <v>635.9</v>
      </c>
      <c r="L53" s="124">
        <v>3</v>
      </c>
      <c r="M53" s="112">
        <f>K53/3</f>
        <v>211.96666666666667</v>
      </c>
      <c r="N53" s="123"/>
      <c r="O53" s="128"/>
      <c r="P53" s="112"/>
      <c r="Q53" s="172"/>
      <c r="R53" s="173"/>
      <c r="S53" s="174"/>
      <c r="T53" s="244"/>
      <c r="U53" s="245"/>
      <c r="V53" s="259"/>
      <c r="W53" s="244"/>
      <c r="X53" s="245"/>
      <c r="Y53" s="259"/>
      <c r="Z53" s="151"/>
      <c r="AA53" s="100"/>
      <c r="AB53" s="151"/>
      <c r="AC53" s="429"/>
      <c r="AD53" s="100"/>
      <c r="AE53" s="151"/>
      <c r="AF53" s="268">
        <f t="shared" si="3"/>
        <v>22.676193999999995</v>
      </c>
      <c r="AG53" s="148">
        <f>SUM(B53,E53,H53,K53,N53)</f>
        <v>635.9</v>
      </c>
      <c r="AH53" s="189">
        <f>SUM(C53,F53,I53,L53,O53+R53)</f>
        <v>3</v>
      </c>
      <c r="AI53" s="148" t="s">
        <v>102</v>
      </c>
      <c r="AJ53" s="396">
        <f t="shared" si="4"/>
        <v>211.96666666666667</v>
      </c>
      <c r="AK53" s="268"/>
      <c r="AL53" s="407"/>
      <c r="AM53" s="387"/>
      <c r="AO53" s="167"/>
      <c r="AP53" s="216">
        <f t="shared" si="9"/>
        <v>22.676193999999995</v>
      </c>
      <c r="AQ53" s="148">
        <f t="shared" si="10"/>
        <v>635.9</v>
      </c>
      <c r="AR53" s="148">
        <f t="shared" si="11"/>
        <v>3</v>
      </c>
      <c r="AS53" s="148"/>
      <c r="AU53" s="148" t="s">
        <v>102</v>
      </c>
    </row>
    <row r="54" spans="1:47" ht="20.100000000000001" customHeight="1" x14ac:dyDescent="0.35">
      <c r="A54" s="122"/>
      <c r="B54" s="130"/>
      <c r="C54" s="159"/>
      <c r="D54" s="148"/>
      <c r="E54" s="131"/>
      <c r="F54" s="132"/>
      <c r="G54" s="129"/>
      <c r="H54" s="133"/>
      <c r="I54" s="132"/>
      <c r="J54" s="134"/>
      <c r="K54" s="123"/>
      <c r="L54" s="124"/>
      <c r="M54" s="112"/>
      <c r="N54" s="123"/>
      <c r="O54" s="128"/>
      <c r="P54" s="112"/>
      <c r="Q54" s="172"/>
      <c r="R54" s="173"/>
      <c r="S54" s="174"/>
      <c r="T54" s="244"/>
      <c r="U54" s="245"/>
      <c r="V54" s="259"/>
      <c r="W54" s="244"/>
      <c r="X54" s="245"/>
      <c r="Y54" s="259"/>
      <c r="Z54" s="151"/>
      <c r="AA54" s="100"/>
      <c r="AB54" s="151"/>
      <c r="AC54" s="429"/>
      <c r="AD54" s="100"/>
      <c r="AE54" s="151"/>
      <c r="AF54" s="268"/>
      <c r="AG54" s="148"/>
      <c r="AH54" s="148"/>
      <c r="AI54" s="148"/>
      <c r="AJ54" s="396"/>
      <c r="AK54" s="268"/>
      <c r="AL54" s="407"/>
      <c r="AM54" s="387"/>
      <c r="AO54" s="167"/>
      <c r="AP54" s="216"/>
      <c r="AQ54" s="148"/>
      <c r="AR54" s="148"/>
      <c r="AS54" s="148"/>
      <c r="AU54" s="148"/>
    </row>
    <row r="55" spans="1:47" ht="20.100000000000001" customHeight="1" x14ac:dyDescent="0.35">
      <c r="A55" s="126" t="s">
        <v>163</v>
      </c>
      <c r="B55" s="135"/>
      <c r="C55" s="160"/>
      <c r="D55" s="147"/>
      <c r="E55" s="136"/>
      <c r="F55" s="137"/>
      <c r="G55" s="108"/>
      <c r="H55" s="138"/>
      <c r="I55" s="137"/>
      <c r="J55" s="139"/>
      <c r="K55" s="106">
        <v>903.4</v>
      </c>
      <c r="L55" s="107">
        <v>4</v>
      </c>
      <c r="M55" s="110">
        <f t="shared" si="12"/>
        <v>225.85</v>
      </c>
      <c r="N55" s="106">
        <v>843</v>
      </c>
      <c r="O55" s="127">
        <v>4</v>
      </c>
      <c r="P55" s="110">
        <f t="shared" si="5"/>
        <v>210.75</v>
      </c>
      <c r="Q55" s="168">
        <v>894.3</v>
      </c>
      <c r="R55" s="157">
        <v>4</v>
      </c>
      <c r="S55" s="169">
        <f>Q55/R55</f>
        <v>223.57499999999999</v>
      </c>
      <c r="T55" s="106">
        <v>785.22</v>
      </c>
      <c r="U55" s="127">
        <v>4</v>
      </c>
      <c r="V55" s="258">
        <f>T55/U55</f>
        <v>196.30500000000001</v>
      </c>
      <c r="W55" s="106">
        <v>841.83</v>
      </c>
      <c r="X55" s="127">
        <v>4</v>
      </c>
      <c r="Y55" s="258">
        <f>W55/X55</f>
        <v>210.45750000000001</v>
      </c>
      <c r="Z55" s="149">
        <v>853.92</v>
      </c>
      <c r="AA55" s="386">
        <v>4</v>
      </c>
      <c r="AB55" s="149">
        <f>Z55/AA55</f>
        <v>213.48</v>
      </c>
      <c r="AC55" s="266">
        <v>839.72</v>
      </c>
      <c r="AD55" s="386">
        <v>4</v>
      </c>
      <c r="AE55" s="149"/>
      <c r="AF55" s="266">
        <f t="shared" si="3"/>
        <v>94.167361999999983</v>
      </c>
      <c r="AG55" s="147">
        <f>SUM(B55,E55,H55,K55,N55+Q55)</f>
        <v>2640.7</v>
      </c>
      <c r="AH55" s="147">
        <f>SUM(C55,F55,I55,L55,O55+R55)</f>
        <v>12</v>
      </c>
      <c r="AI55" s="147" t="s">
        <v>163</v>
      </c>
      <c r="AJ55" s="395">
        <f t="shared" si="4"/>
        <v>220.05833333333331</v>
      </c>
      <c r="AK55" s="266">
        <f>(T55+W55+Z55+AC55)*46.54/1000</f>
        <v>154.5449126</v>
      </c>
      <c r="AL55" s="408">
        <f>T55+W55+Z55+AC55</f>
        <v>3320.6900000000005</v>
      </c>
      <c r="AM55" s="386">
        <f>U55+X55+AA55+AD55</f>
        <v>16</v>
      </c>
      <c r="AN55" s="182"/>
      <c r="AO55" s="176">
        <f t="shared" si="8"/>
        <v>207.54312500000003</v>
      </c>
      <c r="AP55" s="149">
        <f t="shared" si="9"/>
        <v>248.7122746</v>
      </c>
      <c r="AQ55" s="147">
        <f t="shared" si="10"/>
        <v>5961.39</v>
      </c>
      <c r="AR55" s="147">
        <f t="shared" si="11"/>
        <v>28</v>
      </c>
      <c r="AS55" s="147"/>
      <c r="AT55" s="182"/>
      <c r="AU55" s="147" t="s">
        <v>99</v>
      </c>
    </row>
    <row r="56" spans="1:47" ht="20.100000000000001" customHeight="1" x14ac:dyDescent="0.35">
      <c r="A56" s="126"/>
      <c r="B56" s="135"/>
      <c r="C56" s="160"/>
      <c r="D56" s="147"/>
      <c r="E56" s="136"/>
      <c r="F56" s="137"/>
      <c r="G56" s="108"/>
      <c r="H56" s="138"/>
      <c r="I56" s="137"/>
      <c r="J56" s="139"/>
      <c r="K56" s="106"/>
      <c r="L56" s="107"/>
      <c r="M56" s="110"/>
      <c r="N56" s="106"/>
      <c r="O56" s="127"/>
      <c r="P56" s="110"/>
      <c r="Q56" s="168"/>
      <c r="R56" s="157"/>
      <c r="S56" s="169"/>
      <c r="T56" s="106"/>
      <c r="U56" s="127"/>
      <c r="V56" s="258"/>
      <c r="W56" s="106"/>
      <c r="X56" s="127"/>
      <c r="Y56" s="258"/>
      <c r="Z56" s="149"/>
      <c r="AA56" s="386"/>
      <c r="AB56" s="149"/>
      <c r="AC56" s="266"/>
      <c r="AD56" s="386"/>
      <c r="AE56" s="149"/>
      <c r="AF56" s="266"/>
      <c r="AG56" s="147"/>
      <c r="AH56" s="147"/>
      <c r="AI56" s="147"/>
      <c r="AJ56" s="395"/>
      <c r="AK56" s="266"/>
      <c r="AL56" s="408"/>
      <c r="AM56" s="386"/>
      <c r="AN56" s="182"/>
      <c r="AO56" s="176"/>
      <c r="AP56" s="149"/>
      <c r="AQ56" s="147"/>
      <c r="AR56" s="147"/>
      <c r="AS56" s="147"/>
      <c r="AT56" s="182"/>
      <c r="AU56" s="147"/>
    </row>
    <row r="57" spans="1:47" ht="20.100000000000001" customHeight="1" x14ac:dyDescent="0.35">
      <c r="A57" s="122" t="s">
        <v>109</v>
      </c>
      <c r="B57" s="130"/>
      <c r="C57" s="159"/>
      <c r="D57" s="148"/>
      <c r="E57" s="131"/>
      <c r="F57" s="132"/>
      <c r="G57" s="129"/>
      <c r="H57" s="133"/>
      <c r="I57" s="132"/>
      <c r="J57" s="134"/>
      <c r="K57" s="123"/>
      <c r="L57" s="124"/>
      <c r="M57" s="129"/>
      <c r="N57" s="123">
        <v>1320.2</v>
      </c>
      <c r="O57" s="128">
        <v>6</v>
      </c>
      <c r="P57" s="112">
        <f>N57/6</f>
        <v>220.03333333333333</v>
      </c>
      <c r="Q57" s="170">
        <v>1113.9000000000001</v>
      </c>
      <c r="R57" s="158">
        <v>5</v>
      </c>
      <c r="S57" s="171">
        <f>Q57/R57</f>
        <v>222.78000000000003</v>
      </c>
      <c r="T57" s="123"/>
      <c r="U57" s="128"/>
      <c r="V57" s="257"/>
      <c r="W57" s="123"/>
      <c r="X57" s="128"/>
      <c r="Y57" s="257"/>
      <c r="Z57" s="216"/>
      <c r="AA57" s="387"/>
      <c r="AB57" s="216"/>
      <c r="AC57" s="428"/>
      <c r="AD57" s="387"/>
      <c r="AE57" s="216"/>
      <c r="AF57" s="268">
        <f t="shared" si="3"/>
        <v>86.80000600000001</v>
      </c>
      <c r="AG57" s="148">
        <f>SUM(B57,E57,H57,K57,N57+Q57)</f>
        <v>2434.1000000000004</v>
      </c>
      <c r="AH57" s="189">
        <f>SUM(C57,F57,I57,L57,O57+R57)</f>
        <v>11</v>
      </c>
      <c r="AI57" s="148" t="s">
        <v>127</v>
      </c>
      <c r="AJ57" s="396">
        <f t="shared" si="4"/>
        <v>221.28181818181821</v>
      </c>
      <c r="AK57" s="268"/>
      <c r="AL57" s="407"/>
      <c r="AM57" s="387"/>
      <c r="AO57" s="167"/>
      <c r="AP57" s="216">
        <f t="shared" si="9"/>
        <v>86.80000600000001</v>
      </c>
      <c r="AQ57" s="148">
        <f t="shared" si="10"/>
        <v>2434.1000000000004</v>
      </c>
      <c r="AR57" s="148">
        <f t="shared" si="11"/>
        <v>11</v>
      </c>
      <c r="AS57" s="148"/>
      <c r="AU57" s="148" t="s">
        <v>127</v>
      </c>
    </row>
    <row r="58" spans="1:47" ht="20.100000000000001" customHeight="1" x14ac:dyDescent="0.35">
      <c r="A58" s="122"/>
      <c r="B58" s="130"/>
      <c r="C58" s="159"/>
      <c r="D58" s="122"/>
      <c r="E58" s="131"/>
      <c r="F58" s="132"/>
      <c r="G58" s="134"/>
      <c r="H58" s="133"/>
      <c r="I58" s="132"/>
      <c r="J58" s="134"/>
      <c r="K58" s="123"/>
      <c r="L58" s="124"/>
      <c r="M58" s="129"/>
      <c r="N58" s="123"/>
      <c r="O58" s="128"/>
      <c r="P58" s="129"/>
      <c r="Q58" s="172"/>
      <c r="R58" s="173"/>
      <c r="S58" s="174"/>
      <c r="T58" s="244"/>
      <c r="U58" s="245"/>
      <c r="V58" s="259"/>
      <c r="W58" s="244"/>
      <c r="X58" s="245"/>
      <c r="Y58" s="259"/>
      <c r="Z58" s="151"/>
      <c r="AA58" s="100"/>
      <c r="AB58" s="151"/>
      <c r="AC58" s="429"/>
      <c r="AD58" s="100"/>
      <c r="AE58" s="151"/>
      <c r="AF58" s="268"/>
      <c r="AG58" s="148"/>
      <c r="AH58" s="148"/>
      <c r="AI58" s="148"/>
      <c r="AJ58" s="396"/>
      <c r="AK58" s="268"/>
      <c r="AL58" s="407"/>
      <c r="AM58" s="387"/>
      <c r="AO58" s="167"/>
      <c r="AP58" s="216"/>
      <c r="AQ58" s="148"/>
      <c r="AR58" s="148"/>
      <c r="AS58" s="148"/>
      <c r="AU58" s="148"/>
    </row>
    <row r="59" spans="1:47" ht="20.100000000000001" customHeight="1" x14ac:dyDescent="0.35">
      <c r="A59" s="126" t="s">
        <v>123</v>
      </c>
      <c r="B59" s="135"/>
      <c r="C59" s="160"/>
      <c r="D59" s="175"/>
      <c r="E59" s="126"/>
      <c r="F59" s="160"/>
      <c r="G59" s="126"/>
      <c r="H59" s="135"/>
      <c r="I59" s="160"/>
      <c r="J59" s="175"/>
      <c r="K59" s="147"/>
      <c r="L59" s="157"/>
      <c r="M59" s="147"/>
      <c r="N59" s="105"/>
      <c r="O59" s="157"/>
      <c r="P59" s="176"/>
      <c r="Q59" s="168">
        <v>864.4</v>
      </c>
      <c r="R59" s="157">
        <v>4</v>
      </c>
      <c r="S59" s="169">
        <f>Q59/R59</f>
        <v>216.1</v>
      </c>
      <c r="T59" s="106">
        <v>688.44</v>
      </c>
      <c r="U59" s="127">
        <v>4</v>
      </c>
      <c r="V59" s="258">
        <f>T59/U59</f>
        <v>172.11</v>
      </c>
      <c r="W59" s="106">
        <v>747.97</v>
      </c>
      <c r="X59" s="127">
        <v>4</v>
      </c>
      <c r="Y59" s="258">
        <f>W59/X59</f>
        <v>186.99250000000001</v>
      </c>
      <c r="Z59" s="149"/>
      <c r="AA59" s="386"/>
      <c r="AB59" s="149"/>
      <c r="AC59" s="266"/>
      <c r="AD59" s="386"/>
      <c r="AE59" s="149"/>
      <c r="AF59" s="266">
        <f t="shared" si="3"/>
        <v>30.824503999999997</v>
      </c>
      <c r="AG59" s="147">
        <f>SUM(B59,E59,H59,K59,N59+Q59)</f>
        <v>864.4</v>
      </c>
      <c r="AH59" s="147">
        <f>SUM(C59,F59,I59,L59,O59+R59)</f>
        <v>4</v>
      </c>
      <c r="AI59" s="147" t="s">
        <v>123</v>
      </c>
      <c r="AJ59" s="395">
        <f t="shared" si="4"/>
        <v>216.1</v>
      </c>
      <c r="AK59" s="266">
        <f t="shared" si="13"/>
        <v>66.850521399999991</v>
      </c>
      <c r="AL59" s="408">
        <f>T59+W59+Z59</f>
        <v>1436.41</v>
      </c>
      <c r="AM59" s="386">
        <f t="shared" si="7"/>
        <v>8</v>
      </c>
      <c r="AN59" s="182"/>
      <c r="AO59" s="176">
        <f t="shared" si="8"/>
        <v>179.55125000000001</v>
      </c>
      <c r="AP59" s="149">
        <f t="shared" si="9"/>
        <v>97.675025399999981</v>
      </c>
      <c r="AQ59" s="147">
        <f t="shared" si="10"/>
        <v>2300.81</v>
      </c>
      <c r="AR59" s="147">
        <f t="shared" si="11"/>
        <v>12</v>
      </c>
      <c r="AS59" s="147"/>
      <c r="AT59" s="182"/>
      <c r="AU59" s="147" t="s">
        <v>123</v>
      </c>
    </row>
    <row r="60" spans="1:47" ht="18.75" customHeight="1" x14ac:dyDescent="0.35">
      <c r="A60" s="153"/>
      <c r="B60" s="162"/>
      <c r="C60" s="161"/>
      <c r="D60" s="163"/>
      <c r="E60" s="153"/>
      <c r="F60" s="161"/>
      <c r="G60" s="153"/>
      <c r="H60" s="162"/>
      <c r="I60" s="161"/>
      <c r="J60" s="163"/>
      <c r="K60" s="154"/>
      <c r="L60" s="177"/>
      <c r="M60" s="154"/>
      <c r="N60" s="165"/>
      <c r="O60" s="177"/>
      <c r="P60" s="166"/>
      <c r="Q60" s="179"/>
      <c r="R60" s="177"/>
      <c r="S60" s="180"/>
      <c r="T60" s="246"/>
      <c r="U60" s="247"/>
      <c r="V60" s="260"/>
      <c r="W60" s="246"/>
      <c r="X60" s="247"/>
      <c r="Y60" s="260"/>
      <c r="Z60" s="231"/>
      <c r="AA60" s="388"/>
      <c r="AB60" s="231"/>
      <c r="AC60" s="430"/>
      <c r="AD60" s="388"/>
      <c r="AE60" s="231"/>
      <c r="AF60" s="269"/>
      <c r="AG60" s="154"/>
      <c r="AH60" s="154"/>
      <c r="AI60" s="154"/>
      <c r="AJ60" s="395"/>
      <c r="AK60" s="266"/>
      <c r="AL60" s="408"/>
      <c r="AM60" s="386"/>
      <c r="AN60" s="182"/>
      <c r="AO60" s="176"/>
      <c r="AP60" s="149"/>
      <c r="AQ60" s="147"/>
      <c r="AR60" s="147"/>
      <c r="AS60" s="147"/>
      <c r="AT60" s="182"/>
      <c r="AU60" s="154"/>
    </row>
    <row r="61" spans="1:47" ht="18.75" customHeight="1" x14ac:dyDescent="0.35">
      <c r="A61" s="122" t="s">
        <v>125</v>
      </c>
      <c r="B61" s="130"/>
      <c r="C61" s="159"/>
      <c r="D61" s="164"/>
      <c r="E61" s="122"/>
      <c r="F61" s="159"/>
      <c r="G61" s="122"/>
      <c r="H61" s="130"/>
      <c r="I61" s="159"/>
      <c r="J61" s="164"/>
      <c r="K61" s="148"/>
      <c r="L61" s="158"/>
      <c r="M61" s="148"/>
      <c r="N61" s="111"/>
      <c r="O61" s="158"/>
      <c r="P61" s="167"/>
      <c r="Q61" s="170">
        <v>901.4</v>
      </c>
      <c r="R61" s="158">
        <v>4</v>
      </c>
      <c r="S61" s="171">
        <f>Q61/R61</f>
        <v>225.35</v>
      </c>
      <c r="T61" s="123"/>
      <c r="U61" s="128"/>
      <c r="V61" s="257"/>
      <c r="W61" s="123"/>
      <c r="X61" s="128"/>
      <c r="Y61" s="257"/>
      <c r="Z61" s="216"/>
      <c r="AA61" s="387"/>
      <c r="AB61" s="216"/>
      <c r="AC61" s="428"/>
      <c r="AD61" s="387"/>
      <c r="AE61" s="216"/>
      <c r="AF61" s="268">
        <f t="shared" si="3"/>
        <v>32.143923999999998</v>
      </c>
      <c r="AG61" s="148">
        <f>SUM(B61,E61,H61,K61,N61+Q61)</f>
        <v>901.4</v>
      </c>
      <c r="AH61" s="189">
        <f>SUM(C61,F61,I61,L61,O61+R61)</f>
        <v>4</v>
      </c>
      <c r="AI61" s="148" t="s">
        <v>125</v>
      </c>
      <c r="AJ61" s="396">
        <f t="shared" si="4"/>
        <v>225.35</v>
      </c>
      <c r="AK61" s="268"/>
      <c r="AL61" s="407"/>
      <c r="AM61" s="387"/>
      <c r="AO61" s="167"/>
      <c r="AP61" s="216">
        <f t="shared" si="9"/>
        <v>32.143923999999998</v>
      </c>
      <c r="AQ61" s="148">
        <f t="shared" si="10"/>
        <v>901.4</v>
      </c>
      <c r="AR61" s="148">
        <f t="shared" si="11"/>
        <v>4</v>
      </c>
      <c r="AS61" s="148"/>
      <c r="AU61" s="148" t="s">
        <v>125</v>
      </c>
    </row>
    <row r="62" spans="1:47" ht="18.75" customHeight="1" x14ac:dyDescent="0.35">
      <c r="A62" s="122"/>
      <c r="B62" s="130"/>
      <c r="C62" s="159"/>
      <c r="D62" s="164"/>
      <c r="E62" s="122"/>
      <c r="F62" s="159"/>
      <c r="G62" s="122"/>
      <c r="H62" s="130"/>
      <c r="I62" s="159"/>
      <c r="J62" s="164"/>
      <c r="K62" s="148"/>
      <c r="L62" s="158"/>
      <c r="M62" s="148"/>
      <c r="N62" s="111"/>
      <c r="O62" s="158"/>
      <c r="P62" s="167"/>
      <c r="Q62" s="170"/>
      <c r="R62" s="158"/>
      <c r="S62" s="171"/>
      <c r="T62" s="123"/>
      <c r="U62" s="128"/>
      <c r="V62" s="257"/>
      <c r="W62" s="123"/>
      <c r="X62" s="128"/>
      <c r="Y62" s="257"/>
      <c r="Z62" s="216"/>
      <c r="AA62" s="387"/>
      <c r="AB62" s="216"/>
      <c r="AC62" s="428"/>
      <c r="AD62" s="387"/>
      <c r="AE62" s="216"/>
      <c r="AF62" s="268"/>
      <c r="AG62" s="148"/>
      <c r="AH62" s="148"/>
      <c r="AI62" s="148"/>
      <c r="AJ62" s="396"/>
      <c r="AK62" s="268"/>
      <c r="AL62" s="407"/>
      <c r="AM62" s="387"/>
      <c r="AO62" s="167"/>
      <c r="AP62" s="216"/>
      <c r="AQ62" s="148"/>
      <c r="AR62" s="148"/>
      <c r="AS62" s="148"/>
      <c r="AU62" s="148"/>
    </row>
    <row r="63" spans="1:47" ht="18.75" customHeight="1" x14ac:dyDescent="0.35">
      <c r="A63" s="126" t="s">
        <v>128</v>
      </c>
      <c r="B63" s="135"/>
      <c r="C63" s="160"/>
      <c r="D63" s="175"/>
      <c r="E63" s="126"/>
      <c r="F63" s="160"/>
      <c r="G63" s="126"/>
      <c r="H63" s="135"/>
      <c r="I63" s="160"/>
      <c r="J63" s="175"/>
      <c r="K63" s="147"/>
      <c r="L63" s="157"/>
      <c r="M63" s="147"/>
      <c r="N63" s="105"/>
      <c r="O63" s="157"/>
      <c r="P63" s="176"/>
      <c r="Q63" s="168">
        <v>909</v>
      </c>
      <c r="R63" s="157">
        <v>4</v>
      </c>
      <c r="S63" s="169">
        <f>Q63/R63</f>
        <v>227.25</v>
      </c>
      <c r="T63" s="106">
        <v>777.35</v>
      </c>
      <c r="U63" s="127">
        <v>4</v>
      </c>
      <c r="V63" s="258">
        <f>T63/U63</f>
        <v>194.33750000000001</v>
      </c>
      <c r="W63" s="106">
        <v>808.94</v>
      </c>
      <c r="X63" s="127">
        <v>4</v>
      </c>
      <c r="Y63" s="258">
        <f>W63/X63</f>
        <v>202.23500000000001</v>
      </c>
      <c r="Z63" s="149">
        <v>823.55</v>
      </c>
      <c r="AA63" s="386">
        <v>4</v>
      </c>
      <c r="AB63" s="149">
        <f>Z63/AA63</f>
        <v>205.88749999999999</v>
      </c>
      <c r="AC63" s="266">
        <v>809.95</v>
      </c>
      <c r="AD63" s="386">
        <v>4</v>
      </c>
      <c r="AE63" s="149"/>
      <c r="AF63" s="266">
        <f t="shared" ref="AF63" si="15">AG63*35.66/1000</f>
        <v>32.414940000000001</v>
      </c>
      <c r="AG63" s="147">
        <f>SUM(B63,E63,H63,K63,N63+Q63)</f>
        <v>909</v>
      </c>
      <c r="AH63" s="147">
        <f>SUM(C63,F63,I63,L63,O63+R63)</f>
        <v>4</v>
      </c>
      <c r="AI63" s="147" t="s">
        <v>129</v>
      </c>
      <c r="AJ63" s="395">
        <f t="shared" si="4"/>
        <v>227.25</v>
      </c>
      <c r="AK63" s="266">
        <f>(T63+W63+Z63+AC63)*46.54/1000</f>
        <v>149.84902659999997</v>
      </c>
      <c r="AL63" s="408">
        <f>T63+W63+Z63+AC63</f>
        <v>3219.79</v>
      </c>
      <c r="AM63" s="386">
        <f>U63+X63+AA63+AD63</f>
        <v>16</v>
      </c>
      <c r="AN63" s="182"/>
      <c r="AO63" s="176">
        <f t="shared" si="8"/>
        <v>201.236875</v>
      </c>
      <c r="AP63" s="149">
        <f t="shared" si="9"/>
        <v>182.26396659999997</v>
      </c>
      <c r="AQ63" s="147">
        <f t="shared" si="10"/>
        <v>4128.79</v>
      </c>
      <c r="AR63" s="147">
        <f t="shared" si="11"/>
        <v>20</v>
      </c>
      <c r="AS63" s="147"/>
      <c r="AT63" s="182"/>
      <c r="AU63" s="147" t="s">
        <v>129</v>
      </c>
    </row>
    <row r="64" spans="1:47" ht="20.100000000000001" customHeight="1" x14ac:dyDescent="0.35">
      <c r="A64" s="182"/>
      <c r="B64" s="183"/>
      <c r="C64" s="184"/>
      <c r="D64" s="185"/>
      <c r="E64" s="182"/>
      <c r="F64" s="184"/>
      <c r="G64" s="182"/>
      <c r="H64" s="183"/>
      <c r="I64" s="184"/>
      <c r="J64" s="186"/>
      <c r="K64" s="182"/>
      <c r="L64" s="184"/>
      <c r="M64" s="182"/>
      <c r="N64" s="183"/>
      <c r="O64" s="184"/>
      <c r="P64" s="186"/>
      <c r="Q64" s="187"/>
      <c r="R64" s="160"/>
      <c r="S64" s="188"/>
      <c r="T64" s="136"/>
      <c r="U64" s="236"/>
      <c r="V64" s="261"/>
      <c r="W64" s="136"/>
      <c r="X64" s="236"/>
      <c r="Y64" s="261"/>
      <c r="Z64" s="382"/>
      <c r="AA64" s="389"/>
      <c r="AB64" s="382"/>
      <c r="AC64" s="431"/>
      <c r="AD64" s="389"/>
      <c r="AE64" s="382"/>
      <c r="AF64" s="398"/>
      <c r="AG64" s="181"/>
      <c r="AH64" s="181"/>
      <c r="AI64" s="182"/>
      <c r="AJ64" s="395"/>
      <c r="AK64" s="266"/>
      <c r="AL64" s="408"/>
      <c r="AM64" s="386"/>
      <c r="AN64" s="182"/>
      <c r="AO64" s="176"/>
      <c r="AP64" s="149"/>
      <c r="AQ64" s="147"/>
      <c r="AR64" s="147"/>
      <c r="AS64" s="147"/>
      <c r="AT64" s="182"/>
      <c r="AU64" s="182"/>
    </row>
    <row r="65" spans="1:47" ht="20.100000000000001" customHeight="1" x14ac:dyDescent="0.35">
      <c r="A65" s="213" t="s">
        <v>144</v>
      </c>
      <c r="B65" s="219"/>
      <c r="C65" s="220"/>
      <c r="D65" s="221"/>
      <c r="E65" s="212"/>
      <c r="F65" s="220"/>
      <c r="G65" s="212"/>
      <c r="H65" s="219"/>
      <c r="I65" s="220"/>
      <c r="J65" s="221"/>
      <c r="K65" s="222"/>
      <c r="L65" s="223"/>
      <c r="M65" s="222"/>
      <c r="N65" s="224"/>
      <c r="O65" s="223"/>
      <c r="P65" s="225"/>
      <c r="Q65" s="233"/>
      <c r="R65" s="234"/>
      <c r="S65" s="235"/>
      <c r="T65" s="248">
        <v>722.76</v>
      </c>
      <c r="U65" s="249">
        <v>4</v>
      </c>
      <c r="V65" s="262">
        <f>T65/U65</f>
        <v>180.69</v>
      </c>
      <c r="W65" s="248">
        <v>813.56</v>
      </c>
      <c r="X65" s="249">
        <v>4</v>
      </c>
      <c r="Y65" s="262">
        <f>W65/X65</f>
        <v>203.39</v>
      </c>
      <c r="Z65" s="383">
        <v>748.72</v>
      </c>
      <c r="AA65" s="390">
        <v>4</v>
      </c>
      <c r="AB65" s="383">
        <f>Z65/AA65</f>
        <v>187.18</v>
      </c>
      <c r="AC65" s="268">
        <v>725.1</v>
      </c>
      <c r="AD65" s="390">
        <v>4</v>
      </c>
      <c r="AE65" s="383"/>
      <c r="AF65" s="399"/>
      <c r="AI65" s="189" t="s">
        <v>144</v>
      </c>
      <c r="AJ65" s="400"/>
      <c r="AK65" s="268">
        <f>(T65+W65+Z65+AC65)*46.54/1000</f>
        <v>140.09191559999996</v>
      </c>
      <c r="AL65" s="407">
        <f>T65+W65+Z65+AC65</f>
        <v>3010.14</v>
      </c>
      <c r="AM65" s="387">
        <f>U65+X65+AA65+AD65</f>
        <v>16</v>
      </c>
      <c r="AO65" s="167">
        <f t="shared" si="8"/>
        <v>188.13374999999999</v>
      </c>
      <c r="AP65" s="216">
        <f t="shared" si="9"/>
        <v>140.09191559999996</v>
      </c>
      <c r="AQ65" s="148">
        <f t="shared" si="10"/>
        <v>3010.14</v>
      </c>
      <c r="AR65" s="148">
        <f t="shared" si="11"/>
        <v>16</v>
      </c>
      <c r="AS65" s="148"/>
      <c r="AU65" s="189" t="s">
        <v>144</v>
      </c>
    </row>
    <row r="66" spans="1:47" ht="20.100000000000001" customHeight="1" x14ac:dyDescent="0.35">
      <c r="A66" s="213"/>
      <c r="B66" s="226"/>
      <c r="C66" s="227"/>
      <c r="D66" s="228"/>
      <c r="E66" s="211"/>
      <c r="F66" s="227"/>
      <c r="G66" s="211"/>
      <c r="H66" s="226"/>
      <c r="I66" s="227"/>
      <c r="J66" s="229"/>
      <c r="K66" s="211"/>
      <c r="L66" s="227"/>
      <c r="M66" s="211"/>
      <c r="N66" s="226"/>
      <c r="O66" s="227"/>
      <c r="P66" s="229"/>
      <c r="Q66" s="233"/>
      <c r="R66" s="234"/>
      <c r="S66" s="235"/>
      <c r="T66" s="248"/>
      <c r="U66" s="249"/>
      <c r="V66" s="262"/>
      <c r="W66" s="248"/>
      <c r="X66" s="249"/>
      <c r="Y66" s="262"/>
      <c r="Z66" s="383"/>
      <c r="AA66" s="390"/>
      <c r="AB66" s="383"/>
      <c r="AC66" s="268"/>
      <c r="AD66" s="390"/>
      <c r="AE66" s="383"/>
      <c r="AF66" s="399"/>
      <c r="AI66" s="189"/>
      <c r="AJ66" s="400"/>
      <c r="AK66" s="268"/>
      <c r="AL66" s="407"/>
      <c r="AM66" s="387"/>
      <c r="AO66" s="167"/>
      <c r="AP66" s="216"/>
      <c r="AQ66" s="148"/>
      <c r="AR66" s="148"/>
      <c r="AS66" s="148"/>
      <c r="AU66" s="189"/>
    </row>
    <row r="67" spans="1:47" ht="20.100000000000001" customHeight="1" x14ac:dyDescent="0.35">
      <c r="A67" s="126" t="s">
        <v>146</v>
      </c>
      <c r="B67" s="135"/>
      <c r="C67" s="160"/>
      <c r="D67" s="175"/>
      <c r="E67" s="126"/>
      <c r="F67" s="160"/>
      <c r="G67" s="126"/>
      <c r="H67" s="135"/>
      <c r="I67" s="160"/>
      <c r="J67" s="175"/>
      <c r="K67" s="147"/>
      <c r="L67" s="157"/>
      <c r="M67" s="147"/>
      <c r="N67" s="105"/>
      <c r="O67" s="157"/>
      <c r="P67" s="176"/>
      <c r="Q67" s="136"/>
      <c r="R67" s="236"/>
      <c r="S67" s="139"/>
      <c r="T67" s="106">
        <v>544.04</v>
      </c>
      <c r="U67" s="127">
        <v>4</v>
      </c>
      <c r="V67" s="258">
        <f>T67/U67</f>
        <v>136.01</v>
      </c>
      <c r="W67" s="106"/>
      <c r="X67" s="127"/>
      <c r="Y67" s="258"/>
      <c r="Z67" s="149"/>
      <c r="AA67" s="386"/>
      <c r="AB67" s="149"/>
      <c r="AC67" s="266"/>
      <c r="AD67" s="386"/>
      <c r="AE67" s="149"/>
      <c r="AF67" s="401"/>
      <c r="AG67" s="182"/>
      <c r="AH67" s="182"/>
      <c r="AI67" s="147" t="s">
        <v>146</v>
      </c>
      <c r="AJ67" s="395"/>
      <c r="AK67" s="266">
        <f t="shared" si="13"/>
        <v>25.319621599999998</v>
      </c>
      <c r="AL67" s="408">
        <f t="shared" si="6"/>
        <v>544.04</v>
      </c>
      <c r="AM67" s="386">
        <f t="shared" si="7"/>
        <v>4</v>
      </c>
      <c r="AN67" s="182"/>
      <c r="AO67" s="176">
        <f t="shared" si="8"/>
        <v>136.01</v>
      </c>
      <c r="AP67" s="149">
        <f t="shared" si="9"/>
        <v>25.319621599999998</v>
      </c>
      <c r="AQ67" s="147">
        <f t="shared" si="10"/>
        <v>544.04</v>
      </c>
      <c r="AR67" s="147">
        <f t="shared" si="11"/>
        <v>4</v>
      </c>
      <c r="AS67" s="147"/>
      <c r="AT67" s="182"/>
      <c r="AU67" s="147" t="s">
        <v>146</v>
      </c>
    </row>
    <row r="68" spans="1:47" ht="20.100000000000001" customHeight="1" x14ac:dyDescent="0.35">
      <c r="A68" s="126"/>
      <c r="B68" s="183"/>
      <c r="C68" s="184"/>
      <c r="D68" s="185"/>
      <c r="E68" s="182"/>
      <c r="F68" s="184"/>
      <c r="G68" s="182"/>
      <c r="H68" s="183"/>
      <c r="I68" s="184"/>
      <c r="J68" s="186"/>
      <c r="K68" s="182"/>
      <c r="L68" s="184"/>
      <c r="M68" s="182"/>
      <c r="N68" s="183"/>
      <c r="O68" s="184"/>
      <c r="P68" s="186"/>
      <c r="Q68" s="136"/>
      <c r="R68" s="236"/>
      <c r="S68" s="139"/>
      <c r="T68" s="106"/>
      <c r="U68" s="127"/>
      <c r="V68" s="258"/>
      <c r="W68" s="106"/>
      <c r="X68" s="127"/>
      <c r="Y68" s="258"/>
      <c r="Z68" s="149"/>
      <c r="AA68" s="386"/>
      <c r="AB68" s="149"/>
      <c r="AC68" s="266"/>
      <c r="AD68" s="386"/>
      <c r="AE68" s="149"/>
      <c r="AF68" s="401"/>
      <c r="AG68" s="182"/>
      <c r="AH68" s="182"/>
      <c r="AI68" s="147"/>
      <c r="AJ68" s="395"/>
      <c r="AK68" s="266"/>
      <c r="AL68" s="408"/>
      <c r="AM68" s="386"/>
      <c r="AN68" s="182"/>
      <c r="AO68" s="176"/>
      <c r="AP68" s="149"/>
      <c r="AQ68" s="147"/>
      <c r="AR68" s="147"/>
      <c r="AS68" s="147"/>
      <c r="AT68" s="182"/>
      <c r="AU68" s="147"/>
    </row>
    <row r="69" spans="1:47" ht="20.100000000000001" customHeight="1" x14ac:dyDescent="0.35">
      <c r="A69" s="213" t="s">
        <v>147</v>
      </c>
      <c r="B69" s="219"/>
      <c r="C69" s="220"/>
      <c r="D69" s="221"/>
      <c r="E69" s="212"/>
      <c r="F69" s="220"/>
      <c r="G69" s="212"/>
      <c r="H69" s="219"/>
      <c r="I69" s="220"/>
      <c r="J69" s="221"/>
      <c r="K69" s="222"/>
      <c r="L69" s="223"/>
      <c r="M69" s="222"/>
      <c r="N69" s="224"/>
      <c r="O69" s="223"/>
      <c r="P69" s="225"/>
      <c r="Q69" s="233"/>
      <c r="R69" s="234"/>
      <c r="S69" s="235"/>
      <c r="T69" s="248">
        <v>649.07000000000005</v>
      </c>
      <c r="U69" s="249">
        <v>4</v>
      </c>
      <c r="V69" s="262">
        <f>T69/U69</f>
        <v>162.26750000000001</v>
      </c>
      <c r="W69" s="248">
        <v>715.31</v>
      </c>
      <c r="X69" s="249">
        <v>4</v>
      </c>
      <c r="Y69" s="262">
        <f>W69/X69</f>
        <v>178.82749999999999</v>
      </c>
      <c r="Z69" s="383">
        <v>780.62</v>
      </c>
      <c r="AA69" s="390">
        <v>4</v>
      </c>
      <c r="AB69" s="383">
        <f>Z69/AA69</f>
        <v>195.155</v>
      </c>
      <c r="AC69" s="268">
        <v>621.99</v>
      </c>
      <c r="AD69" s="390">
        <v>4</v>
      </c>
      <c r="AE69" s="383"/>
      <c r="AF69" s="399"/>
      <c r="AI69" s="189" t="s">
        <v>147</v>
      </c>
      <c r="AJ69" s="400"/>
      <c r="AK69" s="268">
        <f>(T69+W69+Z69+AC69)*46.54/1000</f>
        <v>128.77571459999999</v>
      </c>
      <c r="AL69" s="407">
        <f>T69+W69+Z69+AC69</f>
        <v>2766.99</v>
      </c>
      <c r="AM69" s="387">
        <f>U69+X69+AA69+AD69</f>
        <v>16</v>
      </c>
      <c r="AO69" s="167">
        <f t="shared" si="8"/>
        <v>172.93687499999999</v>
      </c>
      <c r="AP69" s="216">
        <f t="shared" si="9"/>
        <v>128.77571459999999</v>
      </c>
      <c r="AQ69" s="148">
        <f t="shared" si="10"/>
        <v>2766.99</v>
      </c>
      <c r="AR69" s="148">
        <f t="shared" ref="AR69:AR99" si="16">AM69+AH69</f>
        <v>16</v>
      </c>
      <c r="AS69" s="148"/>
      <c r="AU69" s="189" t="s">
        <v>147</v>
      </c>
    </row>
    <row r="70" spans="1:47" ht="20.100000000000001" customHeight="1" x14ac:dyDescent="0.35">
      <c r="A70" s="213"/>
      <c r="B70" s="226"/>
      <c r="C70" s="227"/>
      <c r="D70" s="228"/>
      <c r="E70" s="211"/>
      <c r="F70" s="227"/>
      <c r="G70" s="211"/>
      <c r="H70" s="226"/>
      <c r="I70" s="227"/>
      <c r="J70" s="229"/>
      <c r="K70" s="211"/>
      <c r="L70" s="227"/>
      <c r="M70" s="211"/>
      <c r="N70" s="226"/>
      <c r="O70" s="227"/>
      <c r="P70" s="229"/>
      <c r="Q70" s="233"/>
      <c r="R70" s="234"/>
      <c r="S70" s="235"/>
      <c r="T70" s="248"/>
      <c r="U70" s="249"/>
      <c r="V70" s="262"/>
      <c r="W70" s="248"/>
      <c r="X70" s="249"/>
      <c r="Y70" s="262"/>
      <c r="Z70" s="383"/>
      <c r="AA70" s="390"/>
      <c r="AB70" s="383"/>
      <c r="AC70" s="268"/>
      <c r="AD70" s="390"/>
      <c r="AE70" s="383"/>
      <c r="AF70" s="399"/>
      <c r="AI70" s="189"/>
      <c r="AJ70" s="400"/>
      <c r="AK70" s="268"/>
      <c r="AL70" s="407"/>
      <c r="AM70" s="387"/>
      <c r="AO70" s="167"/>
      <c r="AP70" s="216"/>
      <c r="AQ70" s="148"/>
      <c r="AR70" s="148"/>
      <c r="AS70" s="148"/>
      <c r="AU70" s="189"/>
    </row>
    <row r="71" spans="1:47" ht="20.100000000000001" customHeight="1" x14ac:dyDescent="0.35">
      <c r="A71" s="126" t="s">
        <v>148</v>
      </c>
      <c r="B71" s="135"/>
      <c r="C71" s="160"/>
      <c r="D71" s="175"/>
      <c r="E71" s="126"/>
      <c r="F71" s="160"/>
      <c r="G71" s="126"/>
      <c r="H71" s="135"/>
      <c r="I71" s="160"/>
      <c r="J71" s="175"/>
      <c r="K71" s="147"/>
      <c r="L71" s="157"/>
      <c r="M71" s="147"/>
      <c r="N71" s="105"/>
      <c r="O71" s="157"/>
      <c r="P71" s="176"/>
      <c r="Q71" s="136"/>
      <c r="R71" s="236"/>
      <c r="S71" s="139"/>
      <c r="T71" s="106">
        <v>695.15</v>
      </c>
      <c r="U71" s="127">
        <v>4</v>
      </c>
      <c r="V71" s="258">
        <f>T71/U71</f>
        <v>173.78749999999999</v>
      </c>
      <c r="W71" s="106">
        <v>796.08</v>
      </c>
      <c r="X71" s="127">
        <v>4</v>
      </c>
      <c r="Y71" s="258">
        <f>W71/X71</f>
        <v>199.02</v>
      </c>
      <c r="Z71" s="149">
        <v>794.97</v>
      </c>
      <c r="AA71" s="386">
        <v>4</v>
      </c>
      <c r="AB71" s="149">
        <f>Z71/AA71</f>
        <v>198.74250000000001</v>
      </c>
      <c r="AC71" s="266">
        <v>705.67</v>
      </c>
      <c r="AD71" s="386">
        <v>4</v>
      </c>
      <c r="AE71" s="149"/>
      <c r="AF71" s="401"/>
      <c r="AG71" s="182"/>
      <c r="AH71" s="182"/>
      <c r="AI71" s="147" t="s">
        <v>148</v>
      </c>
      <c r="AJ71" s="395"/>
      <c r="AK71" s="266">
        <f>(T71+W71+Z71+AC71)*46.54/1000</f>
        <v>139.2416298</v>
      </c>
      <c r="AL71" s="408">
        <f>T71+W71+Z71+AC71</f>
        <v>2991.87</v>
      </c>
      <c r="AM71" s="386">
        <f>U71+X71+AA71+AD71</f>
        <v>16</v>
      </c>
      <c r="AN71" s="182"/>
      <c r="AO71" s="176">
        <f t="shared" ref="AO71:AO87" si="17">AL71/AM71</f>
        <v>186.99187499999999</v>
      </c>
      <c r="AP71" s="149">
        <f t="shared" ref="AP71:AP99" si="18">AK71+AF71</f>
        <v>139.2416298</v>
      </c>
      <c r="AQ71" s="147">
        <f t="shared" ref="AQ71:AQ89" si="19">AL71+AG71</f>
        <v>2991.87</v>
      </c>
      <c r="AR71" s="147">
        <f t="shared" si="16"/>
        <v>16</v>
      </c>
      <c r="AS71" s="147"/>
      <c r="AT71" s="182"/>
      <c r="AU71" s="147" t="s">
        <v>148</v>
      </c>
    </row>
    <row r="72" spans="1:47" ht="20.100000000000001" customHeight="1" x14ac:dyDescent="0.35">
      <c r="A72" s="126"/>
      <c r="B72" s="183"/>
      <c r="C72" s="184"/>
      <c r="D72" s="185"/>
      <c r="E72" s="182"/>
      <c r="F72" s="184"/>
      <c r="G72" s="182"/>
      <c r="H72" s="183"/>
      <c r="I72" s="184"/>
      <c r="J72" s="186"/>
      <c r="K72" s="182"/>
      <c r="L72" s="184"/>
      <c r="M72" s="182"/>
      <c r="N72" s="183"/>
      <c r="O72" s="184"/>
      <c r="P72" s="186"/>
      <c r="Q72" s="136"/>
      <c r="R72" s="236"/>
      <c r="S72" s="139"/>
      <c r="T72" s="106"/>
      <c r="U72" s="127"/>
      <c r="V72" s="258"/>
      <c r="W72" s="106"/>
      <c r="X72" s="127"/>
      <c r="Y72" s="258"/>
      <c r="Z72" s="149"/>
      <c r="AA72" s="386"/>
      <c r="AB72" s="149"/>
      <c r="AC72" s="266"/>
      <c r="AD72" s="386"/>
      <c r="AE72" s="149"/>
      <c r="AF72" s="401"/>
      <c r="AG72" s="182"/>
      <c r="AH72" s="182"/>
      <c r="AI72" s="147"/>
      <c r="AJ72" s="395"/>
      <c r="AK72" s="266"/>
      <c r="AL72" s="408"/>
      <c r="AM72" s="386"/>
      <c r="AN72" s="182"/>
      <c r="AO72" s="176"/>
      <c r="AP72" s="149"/>
      <c r="AQ72" s="147"/>
      <c r="AR72" s="147"/>
      <c r="AS72" s="147"/>
      <c r="AT72" s="182"/>
      <c r="AU72" s="147"/>
    </row>
    <row r="73" spans="1:47" ht="20.100000000000001" customHeight="1" x14ac:dyDescent="0.35">
      <c r="A73" s="214" t="s">
        <v>149</v>
      </c>
      <c r="B73" s="219"/>
      <c r="C73" s="220"/>
      <c r="D73" s="221"/>
      <c r="E73" s="212"/>
      <c r="F73" s="220"/>
      <c r="G73" s="212"/>
      <c r="H73" s="219"/>
      <c r="I73" s="220"/>
      <c r="J73" s="221"/>
      <c r="K73" s="222"/>
      <c r="L73" s="223"/>
      <c r="M73" s="222"/>
      <c r="N73" s="224"/>
      <c r="O73" s="223"/>
      <c r="P73" s="225"/>
      <c r="Q73" s="237"/>
      <c r="R73" s="238"/>
      <c r="S73" s="239"/>
      <c r="T73" s="250">
        <v>541.89</v>
      </c>
      <c r="U73" s="251">
        <v>3</v>
      </c>
      <c r="V73" s="263">
        <f>T73/U73</f>
        <v>180.63</v>
      </c>
      <c r="W73" s="250"/>
      <c r="X73" s="251"/>
      <c r="Y73" s="263"/>
      <c r="Z73" s="150"/>
      <c r="AA73" s="391"/>
      <c r="AB73" s="150"/>
      <c r="AC73" s="397"/>
      <c r="AD73" s="391"/>
      <c r="AE73" s="150"/>
      <c r="AF73" s="402"/>
      <c r="AG73" s="215"/>
      <c r="AH73" s="215"/>
      <c r="AI73" s="217" t="s">
        <v>149</v>
      </c>
      <c r="AJ73" s="403"/>
      <c r="AK73" s="268">
        <f t="shared" ref="AK73:AK91" si="20">(T73+W73+Z73)*46.54/1000</f>
        <v>25.219560600000001</v>
      </c>
      <c r="AL73" s="407">
        <f t="shared" ref="AL71:AL89" si="21">T73+W73+Z73</f>
        <v>541.89</v>
      </c>
      <c r="AM73" s="387">
        <f t="shared" ref="AM71:AM91" si="22">U73+X73+AA73</f>
        <v>3</v>
      </c>
      <c r="AO73" s="167">
        <f t="shared" si="17"/>
        <v>180.63</v>
      </c>
      <c r="AP73" s="216">
        <f t="shared" si="18"/>
        <v>25.219560600000001</v>
      </c>
      <c r="AQ73" s="148">
        <f t="shared" si="19"/>
        <v>541.89</v>
      </c>
      <c r="AR73" s="148">
        <f t="shared" si="16"/>
        <v>3</v>
      </c>
      <c r="AS73" s="148"/>
      <c r="AU73" s="217" t="s">
        <v>149</v>
      </c>
    </row>
    <row r="74" spans="1:47" ht="20.100000000000001" customHeight="1" x14ac:dyDescent="0.35">
      <c r="A74" s="214"/>
      <c r="B74" s="226"/>
      <c r="C74" s="227"/>
      <c r="D74" s="228"/>
      <c r="E74" s="211"/>
      <c r="F74" s="227"/>
      <c r="G74" s="211"/>
      <c r="H74" s="226"/>
      <c r="I74" s="227"/>
      <c r="J74" s="229"/>
      <c r="K74" s="211"/>
      <c r="L74" s="227"/>
      <c r="M74" s="211"/>
      <c r="N74" s="226"/>
      <c r="O74" s="227"/>
      <c r="P74" s="229"/>
      <c r="Q74" s="237"/>
      <c r="R74" s="238"/>
      <c r="S74" s="239"/>
      <c r="T74" s="250"/>
      <c r="U74" s="251"/>
      <c r="V74" s="263"/>
      <c r="W74" s="250"/>
      <c r="X74" s="251"/>
      <c r="Y74" s="263"/>
      <c r="Z74" s="150"/>
      <c r="AA74" s="391"/>
      <c r="AB74" s="150"/>
      <c r="AC74" s="397"/>
      <c r="AD74" s="391"/>
      <c r="AE74" s="150"/>
      <c r="AF74" s="402"/>
      <c r="AG74" s="215"/>
      <c r="AH74" s="215"/>
      <c r="AI74" s="217"/>
      <c r="AJ74" s="403"/>
      <c r="AK74" s="268"/>
      <c r="AL74" s="407"/>
      <c r="AM74" s="387"/>
      <c r="AO74" s="167"/>
      <c r="AP74" s="216"/>
      <c r="AQ74" s="148"/>
      <c r="AR74" s="148"/>
      <c r="AS74" s="148"/>
      <c r="AU74" s="217"/>
    </row>
    <row r="75" spans="1:47" ht="20.100000000000001" customHeight="1" x14ac:dyDescent="0.35">
      <c r="A75" s="126" t="s">
        <v>157</v>
      </c>
      <c r="B75" s="135"/>
      <c r="C75" s="160"/>
      <c r="D75" s="175"/>
      <c r="E75" s="126"/>
      <c r="F75" s="160"/>
      <c r="G75" s="126"/>
      <c r="H75" s="135"/>
      <c r="I75" s="160"/>
      <c r="J75" s="175"/>
      <c r="K75" s="147"/>
      <c r="L75" s="157"/>
      <c r="M75" s="147"/>
      <c r="N75" s="105"/>
      <c r="O75" s="157"/>
      <c r="P75" s="176"/>
      <c r="Q75" s="240"/>
      <c r="R75" s="241"/>
      <c r="S75" s="242"/>
      <c r="T75" s="252"/>
      <c r="U75" s="253"/>
      <c r="V75" s="264"/>
      <c r="W75" s="106">
        <v>781.72</v>
      </c>
      <c r="X75" s="127">
        <v>4</v>
      </c>
      <c r="Y75" s="258">
        <f t="shared" ref="Y75:Y81" si="23">W75/X75</f>
        <v>195.43</v>
      </c>
      <c r="Z75" s="149"/>
      <c r="AA75" s="386"/>
      <c r="AB75" s="149"/>
      <c r="AC75" s="266"/>
      <c r="AD75" s="386"/>
      <c r="AE75" s="149"/>
      <c r="AF75" s="404"/>
      <c r="AG75" s="405"/>
      <c r="AH75" s="405"/>
      <c r="AI75" s="147" t="s">
        <v>157</v>
      </c>
      <c r="AJ75" s="406"/>
      <c r="AK75" s="266">
        <f t="shared" si="20"/>
        <v>36.381248800000002</v>
      </c>
      <c r="AL75" s="408">
        <f t="shared" si="21"/>
        <v>781.72</v>
      </c>
      <c r="AM75" s="386">
        <f t="shared" si="22"/>
        <v>4</v>
      </c>
      <c r="AN75" s="181"/>
      <c r="AO75" s="176">
        <f t="shared" si="17"/>
        <v>195.43</v>
      </c>
      <c r="AP75" s="149">
        <f t="shared" si="18"/>
        <v>36.381248800000002</v>
      </c>
      <c r="AQ75" s="147">
        <f t="shared" si="19"/>
        <v>781.72</v>
      </c>
      <c r="AR75" s="147">
        <f t="shared" si="16"/>
        <v>4</v>
      </c>
      <c r="AS75" s="154"/>
      <c r="AT75" s="181"/>
      <c r="AU75" s="147" t="s">
        <v>157</v>
      </c>
    </row>
    <row r="76" spans="1:47" ht="20.100000000000001" customHeight="1" x14ac:dyDescent="0.35">
      <c r="A76" s="230"/>
      <c r="B76" s="183"/>
      <c r="C76" s="184"/>
      <c r="D76" s="185"/>
      <c r="E76" s="182"/>
      <c r="F76" s="184"/>
      <c r="G76" s="182"/>
      <c r="H76" s="183"/>
      <c r="I76" s="184"/>
      <c r="J76" s="186"/>
      <c r="K76" s="182"/>
      <c r="L76" s="184"/>
      <c r="M76" s="182"/>
      <c r="N76" s="183"/>
      <c r="O76" s="184"/>
      <c r="P76" s="186"/>
      <c r="Q76" s="240"/>
      <c r="R76" s="241"/>
      <c r="S76" s="242"/>
      <c r="T76" s="252"/>
      <c r="U76" s="253"/>
      <c r="V76" s="264"/>
      <c r="W76" s="252"/>
      <c r="X76" s="253"/>
      <c r="Y76" s="264"/>
      <c r="Z76" s="384"/>
      <c r="AA76" s="392"/>
      <c r="AB76" s="384"/>
      <c r="AC76" s="269"/>
      <c r="AD76" s="392"/>
      <c r="AE76" s="384"/>
      <c r="AF76" s="404"/>
      <c r="AG76" s="405"/>
      <c r="AH76" s="405"/>
      <c r="AI76" s="232"/>
      <c r="AJ76" s="406"/>
      <c r="AK76" s="266"/>
      <c r="AL76" s="408"/>
      <c r="AM76" s="386"/>
      <c r="AN76" s="181"/>
      <c r="AO76" s="166"/>
      <c r="AP76" s="231"/>
      <c r="AQ76" s="154"/>
      <c r="AR76" s="154"/>
      <c r="AS76" s="154"/>
      <c r="AT76" s="181"/>
      <c r="AU76" s="232"/>
    </row>
    <row r="77" spans="1:47" ht="20.100000000000001" customHeight="1" x14ac:dyDescent="0.35">
      <c r="A77" s="213" t="s">
        <v>158</v>
      </c>
      <c r="B77" s="226"/>
      <c r="C77" s="227"/>
      <c r="D77" s="228"/>
      <c r="E77" s="211"/>
      <c r="F77" s="227"/>
      <c r="G77" s="211"/>
      <c r="H77" s="226"/>
      <c r="I77" s="227"/>
      <c r="J77" s="229"/>
      <c r="K77" s="211"/>
      <c r="L77" s="227"/>
      <c r="M77" s="211"/>
      <c r="N77" s="226"/>
      <c r="O77" s="227"/>
      <c r="P77" s="229"/>
      <c r="Q77" s="237"/>
      <c r="R77" s="238"/>
      <c r="S77" s="239"/>
      <c r="T77" s="250"/>
      <c r="U77" s="251"/>
      <c r="V77" s="263"/>
      <c r="W77" s="250">
        <v>813.4</v>
      </c>
      <c r="X77" s="251">
        <v>4</v>
      </c>
      <c r="Y77" s="262">
        <f t="shared" si="23"/>
        <v>203.35</v>
      </c>
      <c r="Z77" s="383"/>
      <c r="AA77" s="390"/>
      <c r="AB77" s="383"/>
      <c r="AC77" s="268"/>
      <c r="AD77" s="390"/>
      <c r="AE77" s="383"/>
      <c r="AF77" s="402"/>
      <c r="AG77" s="215"/>
      <c r="AH77" s="215"/>
      <c r="AI77" s="217" t="s">
        <v>158</v>
      </c>
      <c r="AJ77" s="403"/>
      <c r="AK77" s="268">
        <f t="shared" si="20"/>
        <v>37.855635999999997</v>
      </c>
      <c r="AL77" s="407">
        <f t="shared" si="21"/>
        <v>813.4</v>
      </c>
      <c r="AM77" s="387">
        <f t="shared" si="22"/>
        <v>4</v>
      </c>
      <c r="AO77" s="167">
        <f t="shared" si="17"/>
        <v>203.35</v>
      </c>
      <c r="AP77" s="216">
        <f t="shared" si="18"/>
        <v>37.855635999999997</v>
      </c>
      <c r="AQ77" s="148">
        <f t="shared" si="19"/>
        <v>813.4</v>
      </c>
      <c r="AR77" s="148">
        <f t="shared" si="16"/>
        <v>4</v>
      </c>
      <c r="AS77" s="148"/>
      <c r="AU77" s="217" t="s">
        <v>158</v>
      </c>
    </row>
    <row r="78" spans="1:47" ht="20.100000000000001" customHeight="1" x14ac:dyDescent="0.35">
      <c r="A78" s="213"/>
      <c r="B78" s="226"/>
      <c r="C78" s="227"/>
      <c r="D78" s="228"/>
      <c r="E78" s="211"/>
      <c r="F78" s="227"/>
      <c r="G78" s="211"/>
      <c r="H78" s="226"/>
      <c r="I78" s="227"/>
      <c r="J78" s="229"/>
      <c r="K78" s="211"/>
      <c r="L78" s="227"/>
      <c r="M78" s="211"/>
      <c r="N78" s="226"/>
      <c r="O78" s="227"/>
      <c r="P78" s="229"/>
      <c r="Q78" s="237"/>
      <c r="R78" s="238"/>
      <c r="S78" s="239"/>
      <c r="T78" s="250"/>
      <c r="U78" s="251"/>
      <c r="V78" s="263"/>
      <c r="W78" s="250"/>
      <c r="X78" s="251"/>
      <c r="Y78" s="262"/>
      <c r="Z78" s="383"/>
      <c r="AA78" s="390"/>
      <c r="AB78" s="383"/>
      <c r="AC78" s="268"/>
      <c r="AD78" s="390"/>
      <c r="AE78" s="383"/>
      <c r="AF78" s="402"/>
      <c r="AG78" s="215"/>
      <c r="AH78" s="215"/>
      <c r="AI78" s="217"/>
      <c r="AJ78" s="403"/>
      <c r="AK78" s="268"/>
      <c r="AL78" s="407"/>
      <c r="AM78" s="387"/>
      <c r="AO78" s="167"/>
      <c r="AP78" s="216"/>
      <c r="AQ78" s="148"/>
      <c r="AR78" s="148"/>
      <c r="AS78" s="148"/>
      <c r="AU78" s="217"/>
    </row>
    <row r="79" spans="1:47" ht="20.100000000000001" customHeight="1" x14ac:dyDescent="0.35">
      <c r="A79" s="126" t="s">
        <v>164</v>
      </c>
      <c r="B79" s="183"/>
      <c r="C79" s="184"/>
      <c r="D79" s="185"/>
      <c r="E79" s="182"/>
      <c r="F79" s="184"/>
      <c r="G79" s="182"/>
      <c r="H79" s="183"/>
      <c r="I79" s="184"/>
      <c r="J79" s="186"/>
      <c r="K79" s="182"/>
      <c r="L79" s="184"/>
      <c r="M79" s="182"/>
      <c r="N79" s="183"/>
      <c r="O79" s="184"/>
      <c r="P79" s="186"/>
      <c r="Q79" s="240"/>
      <c r="R79" s="241"/>
      <c r="S79" s="242"/>
      <c r="T79" s="252"/>
      <c r="U79" s="253"/>
      <c r="V79" s="264"/>
      <c r="W79" s="106">
        <v>817.55</v>
      </c>
      <c r="X79" s="127">
        <v>4</v>
      </c>
      <c r="Y79" s="258">
        <f t="shared" si="23"/>
        <v>204.38749999999999</v>
      </c>
      <c r="Z79" s="149">
        <v>834.72</v>
      </c>
      <c r="AA79" s="386">
        <v>4</v>
      </c>
      <c r="AB79" s="149">
        <f>Z79/AA79</f>
        <v>208.68</v>
      </c>
      <c r="AC79" s="266"/>
      <c r="AD79" s="386"/>
      <c r="AE79" s="149"/>
      <c r="AF79" s="404"/>
      <c r="AG79" s="405"/>
      <c r="AH79" s="405"/>
      <c r="AI79" s="147" t="s">
        <v>164</v>
      </c>
      <c r="AJ79" s="406"/>
      <c r="AK79" s="266">
        <f t="shared" si="20"/>
        <v>76.896645800000002</v>
      </c>
      <c r="AL79" s="408">
        <f t="shared" si="21"/>
        <v>1652.27</v>
      </c>
      <c r="AM79" s="386">
        <f t="shared" si="22"/>
        <v>8</v>
      </c>
      <c r="AN79" s="181"/>
      <c r="AO79" s="176">
        <f t="shared" si="17"/>
        <v>206.53375</v>
      </c>
      <c r="AP79" s="149">
        <f t="shared" si="18"/>
        <v>76.896645800000002</v>
      </c>
      <c r="AQ79" s="147">
        <f t="shared" si="19"/>
        <v>1652.27</v>
      </c>
      <c r="AR79" s="147">
        <f t="shared" si="16"/>
        <v>8</v>
      </c>
      <c r="AS79" s="147"/>
      <c r="AT79" s="181"/>
      <c r="AU79" s="147" t="s">
        <v>164</v>
      </c>
    </row>
    <row r="80" spans="1:47" ht="20.100000000000001" customHeight="1" x14ac:dyDescent="0.35">
      <c r="A80" s="230"/>
      <c r="B80" s="183"/>
      <c r="C80" s="184"/>
      <c r="D80" s="185"/>
      <c r="E80" s="182"/>
      <c r="F80" s="184"/>
      <c r="G80" s="182"/>
      <c r="H80" s="183"/>
      <c r="I80" s="184"/>
      <c r="J80" s="186"/>
      <c r="K80" s="182"/>
      <c r="L80" s="184"/>
      <c r="M80" s="182"/>
      <c r="N80" s="183"/>
      <c r="O80" s="184"/>
      <c r="P80" s="186"/>
      <c r="Q80" s="240"/>
      <c r="R80" s="241"/>
      <c r="S80" s="242"/>
      <c r="T80" s="252"/>
      <c r="U80" s="253"/>
      <c r="V80" s="264"/>
      <c r="W80" s="252"/>
      <c r="X80" s="253"/>
      <c r="Y80" s="264"/>
      <c r="Z80" s="384"/>
      <c r="AA80" s="392"/>
      <c r="AB80" s="384"/>
      <c r="AC80" s="269"/>
      <c r="AD80" s="392"/>
      <c r="AE80" s="384"/>
      <c r="AF80" s="404"/>
      <c r="AG80" s="405"/>
      <c r="AH80" s="405"/>
      <c r="AI80" s="232"/>
      <c r="AJ80" s="406"/>
      <c r="AK80" s="266"/>
      <c r="AL80" s="408"/>
      <c r="AM80" s="386"/>
      <c r="AN80" s="181"/>
      <c r="AO80" s="166"/>
      <c r="AP80" s="231"/>
      <c r="AQ80" s="154"/>
      <c r="AR80" s="154"/>
      <c r="AS80" s="154"/>
      <c r="AT80" s="181"/>
      <c r="AU80" s="232"/>
    </row>
    <row r="81" spans="1:47" ht="20.100000000000001" customHeight="1" x14ac:dyDescent="0.35">
      <c r="A81" s="213" t="s">
        <v>165</v>
      </c>
      <c r="B81" s="226"/>
      <c r="C81" s="227"/>
      <c r="D81" s="228"/>
      <c r="E81" s="211"/>
      <c r="F81" s="227"/>
      <c r="G81" s="211"/>
      <c r="H81" s="226"/>
      <c r="I81" s="227"/>
      <c r="J81" s="229"/>
      <c r="K81" s="211"/>
      <c r="L81" s="227"/>
      <c r="M81" s="211"/>
      <c r="N81" s="226"/>
      <c r="O81" s="227"/>
      <c r="P81" s="229"/>
      <c r="Q81" s="237"/>
      <c r="R81" s="238"/>
      <c r="S81" s="239"/>
      <c r="T81" s="250"/>
      <c r="U81" s="251"/>
      <c r="V81" s="263"/>
      <c r="W81" s="250">
        <v>771.25</v>
      </c>
      <c r="X81" s="251">
        <v>4</v>
      </c>
      <c r="Y81" s="262">
        <f t="shared" si="23"/>
        <v>192.8125</v>
      </c>
      <c r="Z81" s="383"/>
      <c r="AA81" s="390"/>
      <c r="AB81" s="383"/>
      <c r="AC81" s="268"/>
      <c r="AD81" s="390"/>
      <c r="AE81" s="383"/>
      <c r="AF81" s="402"/>
      <c r="AG81" s="215"/>
      <c r="AH81" s="215"/>
      <c r="AI81" s="189" t="s">
        <v>165</v>
      </c>
      <c r="AJ81" s="403"/>
      <c r="AK81" s="268">
        <f t="shared" si="20"/>
        <v>35.893974999999998</v>
      </c>
      <c r="AL81" s="407">
        <f t="shared" si="21"/>
        <v>771.25</v>
      </c>
      <c r="AM81" s="387">
        <f t="shared" si="22"/>
        <v>4</v>
      </c>
      <c r="AO81" s="167">
        <f t="shared" si="17"/>
        <v>192.8125</v>
      </c>
      <c r="AP81" s="216">
        <f t="shared" si="18"/>
        <v>35.893974999999998</v>
      </c>
      <c r="AQ81" s="148">
        <f t="shared" si="19"/>
        <v>771.25</v>
      </c>
      <c r="AR81" s="148">
        <f t="shared" si="16"/>
        <v>4</v>
      </c>
      <c r="AS81" s="148"/>
      <c r="AU81" s="189" t="s">
        <v>165</v>
      </c>
    </row>
    <row r="82" spans="1:47" ht="19.5" customHeight="1" x14ac:dyDescent="0.35">
      <c r="A82" s="213"/>
      <c r="B82" s="226"/>
      <c r="C82" s="227"/>
      <c r="D82" s="228"/>
      <c r="E82" s="211"/>
      <c r="F82" s="227"/>
      <c r="G82" s="211"/>
      <c r="H82" s="226"/>
      <c r="I82" s="227"/>
      <c r="J82" s="229"/>
      <c r="K82" s="211"/>
      <c r="L82" s="227"/>
      <c r="M82" s="211"/>
      <c r="N82" s="226"/>
      <c r="O82" s="227"/>
      <c r="P82" s="229"/>
      <c r="Q82" s="237"/>
      <c r="R82" s="238"/>
      <c r="S82" s="239"/>
      <c r="T82" s="250"/>
      <c r="U82" s="251"/>
      <c r="V82" s="263"/>
      <c r="W82" s="250"/>
      <c r="X82" s="251"/>
      <c r="Y82" s="262"/>
      <c r="Z82" s="383"/>
      <c r="AA82" s="390"/>
      <c r="AB82" s="383"/>
      <c r="AC82" s="268"/>
      <c r="AD82" s="390"/>
      <c r="AE82" s="383"/>
      <c r="AF82" s="402"/>
      <c r="AG82" s="215"/>
      <c r="AH82" s="215"/>
      <c r="AI82" s="217"/>
      <c r="AJ82" s="403"/>
      <c r="AK82" s="268"/>
      <c r="AL82" s="407"/>
      <c r="AM82" s="387"/>
      <c r="AO82" s="167"/>
      <c r="AP82" s="216"/>
      <c r="AQ82" s="148"/>
      <c r="AR82" s="148"/>
      <c r="AS82" s="148"/>
      <c r="AU82" s="217"/>
    </row>
    <row r="83" spans="1:47" ht="20.100000000000001" customHeight="1" x14ac:dyDescent="0.35">
      <c r="A83" s="126" t="s">
        <v>159</v>
      </c>
      <c r="B83" s="183"/>
      <c r="C83" s="184"/>
      <c r="D83" s="185"/>
      <c r="E83" s="182"/>
      <c r="F83" s="184"/>
      <c r="G83" s="182"/>
      <c r="H83" s="183"/>
      <c r="I83" s="184"/>
      <c r="J83" s="186"/>
      <c r="K83" s="182"/>
      <c r="L83" s="184"/>
      <c r="M83" s="182"/>
      <c r="N83" s="183"/>
      <c r="O83" s="184"/>
      <c r="P83" s="186"/>
      <c r="Q83" s="240"/>
      <c r="R83" s="241"/>
      <c r="S83" s="242"/>
      <c r="T83" s="252"/>
      <c r="U83" s="253"/>
      <c r="V83" s="264"/>
      <c r="W83" s="106">
        <v>767.91</v>
      </c>
      <c r="X83" s="127">
        <v>4</v>
      </c>
      <c r="Y83" s="258">
        <f>W83/X83</f>
        <v>191.97749999999999</v>
      </c>
      <c r="Z83" s="149"/>
      <c r="AA83" s="386"/>
      <c r="AB83" s="149"/>
      <c r="AC83" s="266"/>
      <c r="AD83" s="386"/>
      <c r="AE83" s="149"/>
      <c r="AF83" s="404"/>
      <c r="AG83" s="405"/>
      <c r="AH83" s="405"/>
      <c r="AI83" s="147" t="s">
        <v>160</v>
      </c>
      <c r="AJ83" s="406"/>
      <c r="AK83" s="266">
        <f t="shared" si="20"/>
        <v>35.738531399999999</v>
      </c>
      <c r="AL83" s="408">
        <f t="shared" si="21"/>
        <v>767.91</v>
      </c>
      <c r="AM83" s="386">
        <f t="shared" si="22"/>
        <v>4</v>
      </c>
      <c r="AN83" s="182"/>
      <c r="AO83" s="176">
        <f t="shared" si="17"/>
        <v>191.97749999999999</v>
      </c>
      <c r="AP83" s="149">
        <f t="shared" si="18"/>
        <v>35.738531399999999</v>
      </c>
      <c r="AQ83" s="147">
        <f t="shared" si="19"/>
        <v>767.91</v>
      </c>
      <c r="AR83" s="147">
        <f t="shared" si="16"/>
        <v>4</v>
      </c>
      <c r="AS83" s="147"/>
      <c r="AT83" s="181"/>
      <c r="AU83" s="409" t="s">
        <v>159</v>
      </c>
    </row>
    <row r="84" spans="1:47" ht="20.100000000000001" customHeight="1" x14ac:dyDescent="0.35">
      <c r="A84" s="126"/>
      <c r="B84" s="182"/>
      <c r="C84" s="182"/>
      <c r="D84" s="185"/>
      <c r="E84" s="182"/>
      <c r="F84" s="182"/>
      <c r="G84" s="182"/>
      <c r="H84" s="183"/>
      <c r="I84" s="182"/>
      <c r="J84" s="186"/>
      <c r="K84" s="182"/>
      <c r="L84" s="182"/>
      <c r="M84" s="182"/>
      <c r="N84" s="183"/>
      <c r="O84" s="182"/>
      <c r="P84" s="186"/>
      <c r="Q84" s="393"/>
      <c r="R84" s="230"/>
      <c r="S84" s="394"/>
      <c r="T84" s="252"/>
      <c r="U84" s="253"/>
      <c r="V84" s="264"/>
      <c r="W84" s="106"/>
      <c r="X84" s="127"/>
      <c r="Y84" s="258"/>
      <c r="Z84" s="149"/>
      <c r="AA84" s="386"/>
      <c r="AB84" s="149"/>
      <c r="AC84" s="266"/>
      <c r="AD84" s="386"/>
      <c r="AE84" s="149"/>
      <c r="AF84" s="404"/>
      <c r="AG84" s="405"/>
      <c r="AH84" s="405"/>
      <c r="AI84" s="147"/>
      <c r="AJ84" s="406"/>
      <c r="AK84" s="266"/>
      <c r="AL84" s="408"/>
      <c r="AM84" s="386"/>
      <c r="AN84" s="182"/>
      <c r="AO84" s="154"/>
      <c r="AP84" s="266"/>
      <c r="AQ84" s="147"/>
      <c r="AR84" s="147"/>
      <c r="AS84" s="147"/>
      <c r="AT84" s="181"/>
      <c r="AU84" s="409"/>
    </row>
    <row r="85" spans="1:47" ht="20.100000000000001" customHeight="1" x14ac:dyDescent="0.35">
      <c r="A85" s="214" t="s">
        <v>202</v>
      </c>
      <c r="B85" s="215"/>
      <c r="C85" s="215"/>
      <c r="D85" s="414"/>
      <c r="E85" s="215"/>
      <c r="F85" s="215"/>
      <c r="G85" s="215"/>
      <c r="H85" s="415"/>
      <c r="I85" s="215"/>
      <c r="J85" s="416"/>
      <c r="K85" s="215"/>
      <c r="L85" s="215"/>
      <c r="M85" s="215"/>
      <c r="N85" s="415"/>
      <c r="O85" s="215"/>
      <c r="P85" s="416"/>
      <c r="Q85" s="412"/>
      <c r="R85" s="214"/>
      <c r="S85" s="413"/>
      <c r="T85" s="250"/>
      <c r="U85" s="251"/>
      <c r="V85" s="263"/>
      <c r="W85" s="250"/>
      <c r="X85" s="251"/>
      <c r="Y85" s="263"/>
      <c r="Z85" s="150">
        <v>638.66999999999996</v>
      </c>
      <c r="AA85" s="391">
        <v>4</v>
      </c>
      <c r="AB85" s="150">
        <f>Z85/AA85</f>
        <v>159.66749999999999</v>
      </c>
      <c r="AC85" s="397">
        <v>746.69</v>
      </c>
      <c r="AD85" s="391">
        <v>4</v>
      </c>
      <c r="AE85" s="150">
        <f>AC85/AD85</f>
        <v>186.67250000000001</v>
      </c>
      <c r="AF85" s="402"/>
      <c r="AG85" s="215"/>
      <c r="AH85" s="215"/>
      <c r="AI85" s="217"/>
      <c r="AJ85" s="403"/>
      <c r="AK85" s="397">
        <f>(T85+W85+Z85+AC85)*46.54/1000</f>
        <v>64.474654400000006</v>
      </c>
      <c r="AL85" s="417">
        <f>T85+W85+Z85+AC85</f>
        <v>1385.3600000000001</v>
      </c>
      <c r="AM85" s="391">
        <f>U85+X85+AA85+AD85</f>
        <v>8</v>
      </c>
      <c r="AN85" s="215"/>
      <c r="AO85" s="167">
        <f t="shared" si="17"/>
        <v>173.17000000000002</v>
      </c>
      <c r="AP85" s="397">
        <f t="shared" si="18"/>
        <v>64.474654400000006</v>
      </c>
      <c r="AQ85" s="217">
        <f t="shared" si="19"/>
        <v>1385.3600000000001</v>
      </c>
      <c r="AR85" s="217">
        <f t="shared" si="16"/>
        <v>8</v>
      </c>
      <c r="AS85" s="217"/>
      <c r="AT85" s="215"/>
      <c r="AU85" s="410" t="s">
        <v>202</v>
      </c>
    </row>
    <row r="86" spans="1:47" ht="20.100000000000001" customHeight="1" x14ac:dyDescent="0.35">
      <c r="A86" s="214"/>
      <c r="B86" s="215"/>
      <c r="C86" s="215"/>
      <c r="D86" s="414"/>
      <c r="E86" s="215"/>
      <c r="F86" s="215"/>
      <c r="G86" s="215"/>
      <c r="H86" s="415"/>
      <c r="I86" s="215"/>
      <c r="J86" s="416"/>
      <c r="K86" s="215"/>
      <c r="L86" s="215"/>
      <c r="M86" s="215"/>
      <c r="N86" s="415"/>
      <c r="O86" s="215"/>
      <c r="P86" s="416"/>
      <c r="Q86" s="412"/>
      <c r="R86" s="214"/>
      <c r="S86" s="413"/>
      <c r="T86" s="250"/>
      <c r="U86" s="251"/>
      <c r="V86" s="263"/>
      <c r="W86" s="250"/>
      <c r="X86" s="251"/>
      <c r="Y86" s="263"/>
      <c r="Z86" s="150"/>
      <c r="AA86" s="391"/>
      <c r="AB86" s="150"/>
      <c r="AC86" s="397"/>
      <c r="AD86" s="391"/>
      <c r="AE86" s="150"/>
      <c r="AF86" s="402"/>
      <c r="AG86" s="215"/>
      <c r="AH86" s="215"/>
      <c r="AI86" s="217"/>
      <c r="AJ86" s="403"/>
      <c r="AK86" s="397"/>
      <c r="AL86" s="417"/>
      <c r="AM86" s="391"/>
      <c r="AN86" s="215"/>
      <c r="AO86" s="217"/>
      <c r="AP86" s="397"/>
      <c r="AQ86" s="217"/>
      <c r="AR86" s="217"/>
      <c r="AS86" s="217"/>
      <c r="AT86" s="215"/>
      <c r="AU86" s="410"/>
    </row>
    <row r="87" spans="1:47" ht="20.100000000000001" customHeight="1" x14ac:dyDescent="0.35">
      <c r="A87" s="126" t="s">
        <v>203</v>
      </c>
      <c r="B87" s="182"/>
      <c r="C87" s="182"/>
      <c r="D87" s="185"/>
      <c r="E87" s="182"/>
      <c r="F87" s="182"/>
      <c r="G87" s="182"/>
      <c r="H87" s="183"/>
      <c r="I87" s="182"/>
      <c r="J87" s="186"/>
      <c r="K87" s="182"/>
      <c r="L87" s="182"/>
      <c r="M87" s="182"/>
      <c r="N87" s="183"/>
      <c r="O87" s="182"/>
      <c r="P87" s="186"/>
      <c r="Q87" s="393"/>
      <c r="R87" s="230"/>
      <c r="S87" s="394"/>
      <c r="T87" s="252"/>
      <c r="U87" s="253"/>
      <c r="V87" s="264"/>
      <c r="W87" s="106"/>
      <c r="X87" s="127"/>
      <c r="Y87" s="258"/>
      <c r="Z87" s="149">
        <v>718.12</v>
      </c>
      <c r="AA87" s="386">
        <v>4</v>
      </c>
      <c r="AB87" s="149">
        <f>Z87/AA87</f>
        <v>179.53</v>
      </c>
      <c r="AC87" s="266">
        <v>721.5</v>
      </c>
      <c r="AD87" s="386">
        <v>4</v>
      </c>
      <c r="AE87" s="149">
        <f>AC87/AD87</f>
        <v>180.375</v>
      </c>
      <c r="AF87" s="404"/>
      <c r="AG87" s="405"/>
      <c r="AH87" s="405"/>
      <c r="AI87" s="147"/>
      <c r="AJ87" s="406"/>
      <c r="AK87" s="266">
        <f>(T87+W87+Z87+AC87)*46.54/1000</f>
        <v>66.999914799999999</v>
      </c>
      <c r="AL87" s="408">
        <f>T87+W87+Z87+AC87</f>
        <v>1439.62</v>
      </c>
      <c r="AM87" s="386">
        <f>U87+X87+AA87+AD87</f>
        <v>8</v>
      </c>
      <c r="AN87" s="182"/>
      <c r="AO87" s="176">
        <f t="shared" si="17"/>
        <v>179.95249999999999</v>
      </c>
      <c r="AP87" s="266">
        <f t="shared" si="18"/>
        <v>66.999914799999999</v>
      </c>
      <c r="AQ87" s="147">
        <f t="shared" si="19"/>
        <v>1439.62</v>
      </c>
      <c r="AR87" s="147">
        <f t="shared" si="16"/>
        <v>8</v>
      </c>
      <c r="AS87" s="147"/>
      <c r="AT87" s="181"/>
      <c r="AU87" s="409" t="s">
        <v>203</v>
      </c>
    </row>
    <row r="88" spans="1:47" ht="20.100000000000001" customHeight="1" x14ac:dyDescent="0.35">
      <c r="A88" s="230"/>
      <c r="B88" s="182"/>
      <c r="C88" s="182"/>
      <c r="D88" s="185"/>
      <c r="E88" s="182"/>
      <c r="F88" s="182"/>
      <c r="G88" s="182"/>
      <c r="H88" s="183"/>
      <c r="I88" s="182"/>
      <c r="J88" s="186"/>
      <c r="K88" s="182"/>
      <c r="L88" s="182"/>
      <c r="M88" s="182"/>
      <c r="N88" s="183"/>
      <c r="O88" s="182"/>
      <c r="P88" s="186"/>
      <c r="Q88" s="393"/>
      <c r="R88" s="230"/>
      <c r="S88" s="394"/>
      <c r="T88" s="252"/>
      <c r="U88" s="253"/>
      <c r="V88" s="264"/>
      <c r="W88" s="106"/>
      <c r="X88" s="127"/>
      <c r="Y88" s="258"/>
      <c r="Z88" s="149"/>
      <c r="AA88" s="386"/>
      <c r="AB88" s="149"/>
      <c r="AC88" s="266"/>
      <c r="AD88" s="386"/>
      <c r="AE88" s="149"/>
      <c r="AF88" s="404"/>
      <c r="AG88" s="405"/>
      <c r="AH88" s="405"/>
      <c r="AI88" s="147"/>
      <c r="AJ88" s="406"/>
      <c r="AK88" s="266"/>
      <c r="AL88" s="408"/>
      <c r="AM88" s="386"/>
      <c r="AN88" s="182"/>
      <c r="AO88" s="154"/>
      <c r="AP88" s="266"/>
      <c r="AQ88" s="147"/>
      <c r="AR88" s="147"/>
      <c r="AS88" s="147"/>
      <c r="AT88" s="181"/>
      <c r="AU88" s="411"/>
    </row>
    <row r="89" spans="1:47" ht="20.100000000000001" customHeight="1" x14ac:dyDescent="0.35">
      <c r="A89" s="214" t="s">
        <v>204</v>
      </c>
      <c r="B89" s="215"/>
      <c r="C89" s="215"/>
      <c r="D89" s="414"/>
      <c r="E89" s="215"/>
      <c r="F89" s="215"/>
      <c r="G89" s="215"/>
      <c r="H89" s="415"/>
      <c r="I89" s="215"/>
      <c r="J89" s="416"/>
      <c r="K89" s="215"/>
      <c r="L89" s="215"/>
      <c r="M89" s="215"/>
      <c r="N89" s="415"/>
      <c r="O89" s="215"/>
      <c r="P89" s="416"/>
      <c r="Q89" s="412"/>
      <c r="R89" s="214"/>
      <c r="S89" s="413"/>
      <c r="T89" s="250"/>
      <c r="U89" s="251"/>
      <c r="V89" s="263"/>
      <c r="W89" s="250"/>
      <c r="X89" s="251"/>
      <c r="Y89" s="263"/>
      <c r="Z89" s="150">
        <v>669.33</v>
      </c>
      <c r="AA89" s="391">
        <v>4</v>
      </c>
      <c r="AB89" s="150">
        <f>Z89/AA89</f>
        <v>167.33250000000001</v>
      </c>
      <c r="AC89" s="397">
        <v>712.87</v>
      </c>
      <c r="AD89" s="391">
        <v>4</v>
      </c>
      <c r="AE89" s="150">
        <f>AC89/AD89</f>
        <v>178.2175</v>
      </c>
      <c r="AF89" s="402"/>
      <c r="AG89" s="215"/>
      <c r="AH89" s="215"/>
      <c r="AI89" s="217"/>
      <c r="AJ89" s="403"/>
      <c r="AK89" s="397">
        <f>(T89+W89+Z89+AC89)*46.54/1000</f>
        <v>64.327588000000006</v>
      </c>
      <c r="AL89" s="417">
        <f>T89+W89+Z89+AC89</f>
        <v>1382.2</v>
      </c>
      <c r="AM89" s="391">
        <f>U89+X89+AA89+AD89</f>
        <v>8</v>
      </c>
      <c r="AN89" s="215"/>
      <c r="AO89" s="217"/>
      <c r="AP89" s="397">
        <f t="shared" si="18"/>
        <v>64.327588000000006</v>
      </c>
      <c r="AQ89" s="217">
        <f t="shared" si="19"/>
        <v>1382.2</v>
      </c>
      <c r="AR89" s="217">
        <f t="shared" si="16"/>
        <v>8</v>
      </c>
      <c r="AS89" s="217"/>
      <c r="AT89" s="215"/>
      <c r="AU89" s="410" t="s">
        <v>204</v>
      </c>
    </row>
    <row r="90" spans="1:47" ht="20.100000000000001" customHeight="1" x14ac:dyDescent="0.35">
      <c r="A90" s="214"/>
      <c r="B90" s="215"/>
      <c r="C90" s="215"/>
      <c r="D90" s="414"/>
      <c r="E90" s="215"/>
      <c r="F90" s="215"/>
      <c r="G90" s="215"/>
      <c r="H90" s="415"/>
      <c r="I90" s="215"/>
      <c r="J90" s="416"/>
      <c r="K90" s="215"/>
      <c r="L90" s="215"/>
      <c r="M90" s="215"/>
      <c r="N90" s="415"/>
      <c r="O90" s="215"/>
      <c r="P90" s="416"/>
      <c r="Q90" s="412"/>
      <c r="R90" s="214"/>
      <c r="S90" s="413"/>
      <c r="T90" s="250"/>
      <c r="U90" s="251"/>
      <c r="V90" s="263"/>
      <c r="W90" s="250"/>
      <c r="X90" s="251"/>
      <c r="Y90" s="263"/>
      <c r="Z90" s="150"/>
      <c r="AA90" s="391"/>
      <c r="AB90" s="150"/>
      <c r="AC90" s="397"/>
      <c r="AD90" s="391"/>
      <c r="AE90" s="150"/>
      <c r="AF90" s="402"/>
      <c r="AG90" s="215"/>
      <c r="AH90" s="215"/>
      <c r="AI90" s="217"/>
      <c r="AJ90" s="403"/>
      <c r="AK90" s="397"/>
      <c r="AL90" s="417"/>
      <c r="AM90" s="391"/>
      <c r="AN90" s="215"/>
      <c r="AO90" s="217"/>
      <c r="AP90" s="397"/>
      <c r="AQ90" s="217"/>
      <c r="AR90" s="217"/>
      <c r="AS90" s="217"/>
      <c r="AT90" s="215"/>
      <c r="AU90" s="410"/>
    </row>
    <row r="91" spans="1:47" ht="20.100000000000001" customHeight="1" x14ac:dyDescent="0.35">
      <c r="A91" s="126" t="s">
        <v>205</v>
      </c>
      <c r="B91" s="182"/>
      <c r="C91" s="182"/>
      <c r="D91" s="185"/>
      <c r="E91" s="182"/>
      <c r="F91" s="182"/>
      <c r="G91" s="182"/>
      <c r="H91" s="183"/>
      <c r="I91" s="182"/>
      <c r="J91" s="186"/>
      <c r="K91" s="182"/>
      <c r="L91" s="182"/>
      <c r="M91" s="182"/>
      <c r="N91" s="183"/>
      <c r="O91" s="182"/>
      <c r="P91" s="186"/>
      <c r="Q91" s="393"/>
      <c r="R91" s="230"/>
      <c r="S91" s="394"/>
      <c r="T91" s="252"/>
      <c r="U91" s="253"/>
      <c r="V91" s="264"/>
      <c r="W91" s="106"/>
      <c r="X91" s="127"/>
      <c r="Y91" s="258"/>
      <c r="Z91" s="149">
        <v>632.26</v>
      </c>
      <c r="AA91" s="386">
        <v>4</v>
      </c>
      <c r="AB91" s="149">
        <f>Z91/AA91</f>
        <v>158.065</v>
      </c>
      <c r="AC91" s="266"/>
      <c r="AD91" s="386"/>
      <c r="AE91" s="149"/>
      <c r="AF91" s="404"/>
      <c r="AG91" s="405"/>
      <c r="AH91" s="405"/>
      <c r="AI91" s="147"/>
      <c r="AJ91" s="406"/>
      <c r="AK91" s="266">
        <f>(T91+W91+Z91+AC91)*46.54/1000</f>
        <v>29.425380399999998</v>
      </c>
      <c r="AL91" s="408">
        <f>T91+W91+Z91</f>
        <v>632.26</v>
      </c>
      <c r="AM91" s="386">
        <f>U91+X91+AA91+AD91</f>
        <v>4</v>
      </c>
      <c r="AN91" s="181"/>
      <c r="AO91" s="176">
        <f t="shared" ref="AO91" si="24">AL91/AM91</f>
        <v>158.065</v>
      </c>
      <c r="AP91" s="266">
        <f t="shared" si="18"/>
        <v>29.425380399999998</v>
      </c>
      <c r="AQ91" s="147">
        <f>AL91+AG91</f>
        <v>632.26</v>
      </c>
      <c r="AR91" s="147">
        <f t="shared" si="16"/>
        <v>4</v>
      </c>
      <c r="AS91" s="147"/>
      <c r="AT91" s="181"/>
      <c r="AU91" s="409" t="s">
        <v>205</v>
      </c>
    </row>
    <row r="92" spans="1:47" ht="20.100000000000001" customHeight="1" x14ac:dyDescent="0.35">
      <c r="A92" s="126"/>
      <c r="B92" s="182"/>
      <c r="C92" s="182"/>
      <c r="D92" s="185"/>
      <c r="E92" s="182"/>
      <c r="F92" s="182"/>
      <c r="G92" s="182"/>
      <c r="H92" s="183"/>
      <c r="I92" s="182"/>
      <c r="J92" s="186"/>
      <c r="K92" s="182"/>
      <c r="L92" s="182"/>
      <c r="M92" s="182"/>
      <c r="N92" s="183"/>
      <c r="O92" s="182"/>
      <c r="P92" s="186"/>
      <c r="Q92" s="393"/>
      <c r="R92" s="230"/>
      <c r="S92" s="394"/>
      <c r="T92" s="252"/>
      <c r="U92" s="253"/>
      <c r="V92" s="264"/>
      <c r="W92" s="106"/>
      <c r="X92" s="127"/>
      <c r="Y92" s="258"/>
      <c r="Z92" s="149"/>
      <c r="AA92" s="386"/>
      <c r="AB92" s="149"/>
      <c r="AC92" s="266"/>
      <c r="AD92" s="386"/>
      <c r="AE92" s="149"/>
      <c r="AF92" s="404"/>
      <c r="AG92" s="405"/>
      <c r="AH92" s="405"/>
      <c r="AI92" s="147"/>
      <c r="AJ92" s="406"/>
      <c r="AK92" s="266"/>
      <c r="AL92" s="408"/>
      <c r="AM92" s="386"/>
      <c r="AN92" s="181"/>
      <c r="AO92" s="154"/>
      <c r="AP92" s="266"/>
      <c r="AQ92" s="147"/>
      <c r="AR92" s="147"/>
      <c r="AS92" s="147"/>
      <c r="AT92" s="181"/>
      <c r="AU92" s="409"/>
    </row>
    <row r="93" spans="1:47" ht="20.100000000000001" customHeight="1" x14ac:dyDescent="0.35">
      <c r="A93" s="214" t="s">
        <v>214</v>
      </c>
      <c r="B93" s="215"/>
      <c r="C93" s="215"/>
      <c r="D93" s="414"/>
      <c r="E93" s="215"/>
      <c r="F93" s="215"/>
      <c r="G93" s="215"/>
      <c r="H93" s="415"/>
      <c r="I93" s="215"/>
      <c r="J93" s="416"/>
      <c r="K93" s="215"/>
      <c r="L93" s="215"/>
      <c r="M93" s="215"/>
      <c r="N93" s="415"/>
      <c r="O93" s="215"/>
      <c r="P93" s="416"/>
      <c r="Q93" s="412"/>
      <c r="R93" s="214"/>
      <c r="S93" s="413"/>
      <c r="T93" s="250"/>
      <c r="U93" s="251"/>
      <c r="V93" s="263"/>
      <c r="W93" s="250"/>
      <c r="X93" s="251"/>
      <c r="Y93" s="263"/>
      <c r="Z93" s="150"/>
      <c r="AA93" s="391"/>
      <c r="AB93" s="150"/>
      <c r="AC93" s="397">
        <v>727.59</v>
      </c>
      <c r="AD93" s="391">
        <v>4</v>
      </c>
      <c r="AE93" s="150">
        <f>AC93/AD93</f>
        <v>181.89750000000001</v>
      </c>
      <c r="AF93" s="402"/>
      <c r="AG93" s="215"/>
      <c r="AH93" s="215"/>
      <c r="AI93" s="217"/>
      <c r="AJ93" s="403"/>
      <c r="AK93" s="397">
        <f>(T93+W93+Z93+AC93)*46.54/1000</f>
        <v>33.862038599999998</v>
      </c>
      <c r="AL93" s="417">
        <f>AC93</f>
        <v>727.59</v>
      </c>
      <c r="AM93" s="391">
        <f>U93+X93+AA93+AD93</f>
        <v>4</v>
      </c>
      <c r="AN93" s="215"/>
      <c r="AO93" s="167">
        <f t="shared" ref="AO93" si="25">AL93/AM93</f>
        <v>181.89750000000001</v>
      </c>
      <c r="AP93" s="397">
        <f t="shared" si="18"/>
        <v>33.862038599999998</v>
      </c>
      <c r="AQ93" s="217">
        <f>AL93+AG93</f>
        <v>727.59</v>
      </c>
      <c r="AR93" s="217">
        <f t="shared" si="16"/>
        <v>4</v>
      </c>
      <c r="AS93" s="217"/>
      <c r="AT93" s="215"/>
      <c r="AU93" s="217" t="s">
        <v>214</v>
      </c>
    </row>
    <row r="94" spans="1:47" ht="20.100000000000001" customHeight="1" x14ac:dyDescent="0.35">
      <c r="A94" s="214"/>
      <c r="B94" s="215"/>
      <c r="C94" s="215"/>
      <c r="D94" s="414"/>
      <c r="E94" s="215"/>
      <c r="F94" s="215"/>
      <c r="G94" s="215"/>
      <c r="H94" s="415"/>
      <c r="I94" s="215"/>
      <c r="J94" s="416"/>
      <c r="K94" s="215"/>
      <c r="L94" s="215"/>
      <c r="M94" s="215"/>
      <c r="N94" s="415"/>
      <c r="O94" s="215"/>
      <c r="P94" s="416"/>
      <c r="Q94" s="412"/>
      <c r="R94" s="214"/>
      <c r="S94" s="413"/>
      <c r="T94" s="250"/>
      <c r="U94" s="251"/>
      <c r="V94" s="263"/>
      <c r="W94" s="250"/>
      <c r="X94" s="251"/>
      <c r="Y94" s="263"/>
      <c r="Z94" s="150"/>
      <c r="AA94" s="391"/>
      <c r="AB94" s="150"/>
      <c r="AC94" s="397"/>
      <c r="AD94" s="391"/>
      <c r="AE94" s="150"/>
      <c r="AF94" s="402"/>
      <c r="AG94" s="215"/>
      <c r="AH94" s="215"/>
      <c r="AI94" s="217"/>
      <c r="AJ94" s="403"/>
      <c r="AK94" s="397"/>
      <c r="AL94" s="465"/>
      <c r="AM94" s="391"/>
      <c r="AN94" s="215"/>
      <c r="AO94" s="217"/>
      <c r="AP94" s="397"/>
      <c r="AQ94" s="217"/>
      <c r="AR94" s="217"/>
      <c r="AS94" s="217"/>
      <c r="AT94" s="215"/>
      <c r="AU94" s="217"/>
    </row>
    <row r="95" spans="1:47" ht="20.100000000000001" customHeight="1" x14ac:dyDescent="0.35">
      <c r="A95" s="126" t="s">
        <v>216</v>
      </c>
      <c r="B95" s="182"/>
      <c r="C95" s="182"/>
      <c r="D95" s="185"/>
      <c r="E95" s="182"/>
      <c r="F95" s="182"/>
      <c r="G95" s="182"/>
      <c r="H95" s="183"/>
      <c r="I95" s="182"/>
      <c r="J95" s="186"/>
      <c r="K95" s="182"/>
      <c r="L95" s="182"/>
      <c r="M95" s="182"/>
      <c r="N95" s="183"/>
      <c r="O95" s="182"/>
      <c r="P95" s="186"/>
      <c r="Q95" s="135"/>
      <c r="R95" s="126"/>
      <c r="S95" s="175"/>
      <c r="T95" s="106"/>
      <c r="U95" s="127"/>
      <c r="V95" s="258"/>
      <c r="W95" s="106"/>
      <c r="X95" s="127"/>
      <c r="Y95" s="258"/>
      <c r="Z95" s="149"/>
      <c r="AA95" s="386"/>
      <c r="AB95" s="149"/>
      <c r="AC95" s="266">
        <v>747.39</v>
      </c>
      <c r="AD95" s="386">
        <v>4</v>
      </c>
      <c r="AE95" s="149">
        <f>AC95/AD95</f>
        <v>186.8475</v>
      </c>
      <c r="AF95" s="401"/>
      <c r="AG95" s="182"/>
      <c r="AH95" s="182"/>
      <c r="AI95" s="147"/>
      <c r="AJ95" s="395"/>
      <c r="AK95" s="266">
        <f>(T95+W95+Z95+AC95)*46.54/1000</f>
        <v>34.783530599999999</v>
      </c>
      <c r="AL95" s="408">
        <f>AC95</f>
        <v>747.39</v>
      </c>
      <c r="AM95" s="386">
        <f>U95+X95+AA95+AD95</f>
        <v>4</v>
      </c>
      <c r="AN95" s="182"/>
      <c r="AO95" s="176">
        <f t="shared" ref="AO95" si="26">AL95/AM95</f>
        <v>186.8475</v>
      </c>
      <c r="AP95" s="266">
        <f t="shared" si="18"/>
        <v>34.783530599999999</v>
      </c>
      <c r="AQ95" s="147">
        <f>AL95+AG95</f>
        <v>747.39</v>
      </c>
      <c r="AR95" s="147">
        <f t="shared" si="16"/>
        <v>4</v>
      </c>
      <c r="AS95" s="147"/>
      <c r="AT95" s="182"/>
      <c r="AU95" s="147" t="s">
        <v>216</v>
      </c>
    </row>
    <row r="96" spans="1:47" ht="20.100000000000001" customHeight="1" x14ac:dyDescent="0.35">
      <c r="A96" s="126"/>
      <c r="B96" s="182"/>
      <c r="C96" s="182"/>
      <c r="D96" s="185"/>
      <c r="E96" s="182"/>
      <c r="F96" s="182"/>
      <c r="G96" s="182"/>
      <c r="H96" s="183"/>
      <c r="I96" s="182"/>
      <c r="J96" s="186"/>
      <c r="K96" s="182"/>
      <c r="L96" s="182"/>
      <c r="M96" s="182"/>
      <c r="N96" s="183"/>
      <c r="O96" s="182"/>
      <c r="P96" s="186"/>
      <c r="Q96" s="135"/>
      <c r="R96" s="126"/>
      <c r="S96" s="175"/>
      <c r="T96" s="106"/>
      <c r="U96" s="127"/>
      <c r="V96" s="258"/>
      <c r="W96" s="106"/>
      <c r="X96" s="127"/>
      <c r="Y96" s="258"/>
      <c r="Z96" s="149"/>
      <c r="AA96" s="386"/>
      <c r="AB96" s="149"/>
      <c r="AC96" s="266"/>
      <c r="AD96" s="386"/>
      <c r="AE96" s="149"/>
      <c r="AF96" s="401"/>
      <c r="AG96" s="182"/>
      <c r="AH96" s="182"/>
      <c r="AI96" s="147"/>
      <c r="AJ96" s="395"/>
      <c r="AK96" s="266"/>
      <c r="AL96" s="408"/>
      <c r="AM96" s="386"/>
      <c r="AN96" s="182"/>
      <c r="AO96" s="147"/>
      <c r="AP96" s="266"/>
      <c r="AQ96" s="147"/>
      <c r="AR96" s="147"/>
      <c r="AS96" s="147"/>
      <c r="AT96" s="182"/>
      <c r="AU96" s="147"/>
    </row>
    <row r="97" spans="1:47" ht="20.100000000000001" customHeight="1" x14ac:dyDescent="0.35">
      <c r="A97" s="214" t="s">
        <v>217</v>
      </c>
      <c r="B97" s="215"/>
      <c r="C97" s="215"/>
      <c r="D97" s="414"/>
      <c r="E97" s="215"/>
      <c r="F97" s="215"/>
      <c r="G97" s="215"/>
      <c r="H97" s="415"/>
      <c r="I97" s="215"/>
      <c r="J97" s="416"/>
      <c r="K97" s="215"/>
      <c r="L97" s="215"/>
      <c r="M97" s="215"/>
      <c r="N97" s="415"/>
      <c r="O97" s="215"/>
      <c r="P97" s="416"/>
      <c r="Q97" s="412"/>
      <c r="R97" s="214"/>
      <c r="S97" s="413"/>
      <c r="T97" s="250"/>
      <c r="U97" s="251"/>
      <c r="V97" s="263"/>
      <c r="W97" s="250"/>
      <c r="X97" s="251"/>
      <c r="Y97" s="263"/>
      <c r="Z97" s="150"/>
      <c r="AA97" s="391"/>
      <c r="AB97" s="150"/>
      <c r="AC97" s="397">
        <v>766.91</v>
      </c>
      <c r="AD97" s="391">
        <v>4</v>
      </c>
      <c r="AE97" s="150">
        <f>AC97/AD97</f>
        <v>191.72749999999999</v>
      </c>
      <c r="AF97" s="402"/>
      <c r="AG97" s="215"/>
      <c r="AH97" s="215"/>
      <c r="AI97" s="217"/>
      <c r="AJ97" s="403"/>
      <c r="AK97" s="397">
        <f>(T97+W97+Z97+AC97)*46.54/1000</f>
        <v>35.691991399999999</v>
      </c>
      <c r="AL97" s="417">
        <f>AC97</f>
        <v>766.91</v>
      </c>
      <c r="AM97" s="391">
        <f>U97+X97+AA97+AD97</f>
        <v>4</v>
      </c>
      <c r="AN97" s="215"/>
      <c r="AO97" s="167">
        <f t="shared" ref="AO97" si="27">AL97/AM97</f>
        <v>191.72749999999999</v>
      </c>
      <c r="AP97" s="397">
        <f t="shared" si="18"/>
        <v>35.691991399999999</v>
      </c>
      <c r="AQ97" s="217">
        <f>AL97+AG97</f>
        <v>766.91</v>
      </c>
      <c r="AR97" s="217">
        <f t="shared" si="16"/>
        <v>4</v>
      </c>
      <c r="AS97" s="217"/>
      <c r="AT97" s="215"/>
      <c r="AU97" s="217" t="s">
        <v>217</v>
      </c>
    </row>
    <row r="98" spans="1:47" ht="20.100000000000001" customHeight="1" x14ac:dyDescent="0.35">
      <c r="A98" s="214"/>
      <c r="B98" s="215"/>
      <c r="C98" s="215"/>
      <c r="D98" s="414"/>
      <c r="E98" s="215"/>
      <c r="F98" s="215"/>
      <c r="G98" s="215"/>
      <c r="H98" s="415"/>
      <c r="I98" s="215"/>
      <c r="J98" s="416"/>
      <c r="K98" s="215"/>
      <c r="L98" s="215"/>
      <c r="M98" s="215"/>
      <c r="N98" s="415"/>
      <c r="O98" s="215"/>
      <c r="P98" s="416"/>
      <c r="Q98" s="412"/>
      <c r="R98" s="214"/>
      <c r="S98" s="413"/>
      <c r="T98" s="250"/>
      <c r="U98" s="251"/>
      <c r="V98" s="263"/>
      <c r="W98" s="250"/>
      <c r="X98" s="251"/>
      <c r="Y98" s="263"/>
      <c r="Z98" s="150"/>
      <c r="AA98" s="391"/>
      <c r="AB98" s="150"/>
      <c r="AC98" s="397"/>
      <c r="AD98" s="391"/>
      <c r="AE98" s="150"/>
      <c r="AF98" s="402"/>
      <c r="AG98" s="215"/>
      <c r="AH98" s="215"/>
      <c r="AI98" s="217"/>
      <c r="AJ98" s="403"/>
      <c r="AK98" s="397"/>
      <c r="AL98" s="465"/>
      <c r="AM98" s="391"/>
      <c r="AN98" s="215"/>
      <c r="AO98" s="217"/>
      <c r="AP98" s="397"/>
      <c r="AQ98" s="217"/>
      <c r="AR98" s="217"/>
      <c r="AS98" s="217"/>
      <c r="AT98" s="215"/>
      <c r="AU98" s="217"/>
    </row>
    <row r="99" spans="1:47" ht="20.100000000000001" customHeight="1" x14ac:dyDescent="0.35">
      <c r="A99" s="126" t="s">
        <v>218</v>
      </c>
      <c r="B99" s="182"/>
      <c r="C99" s="182"/>
      <c r="D99" s="185"/>
      <c r="E99" s="182"/>
      <c r="F99" s="182"/>
      <c r="G99" s="182"/>
      <c r="H99" s="183"/>
      <c r="I99" s="182"/>
      <c r="J99" s="186"/>
      <c r="K99" s="182"/>
      <c r="L99" s="182"/>
      <c r="M99" s="182"/>
      <c r="N99" s="183"/>
      <c r="O99" s="182"/>
      <c r="P99" s="186"/>
      <c r="Q99" s="135"/>
      <c r="R99" s="126"/>
      <c r="S99" s="175"/>
      <c r="T99" s="106"/>
      <c r="U99" s="127"/>
      <c r="V99" s="258"/>
      <c r="W99" s="106"/>
      <c r="X99" s="127"/>
      <c r="Y99" s="258"/>
      <c r="Z99" s="149"/>
      <c r="AA99" s="386"/>
      <c r="AB99" s="149"/>
      <c r="AC99" s="266">
        <v>710.28</v>
      </c>
      <c r="AD99" s="386">
        <v>4</v>
      </c>
      <c r="AE99" s="149">
        <f>AC99/AD99</f>
        <v>177.57</v>
      </c>
      <c r="AF99" s="401"/>
      <c r="AG99" s="182"/>
      <c r="AH99" s="182"/>
      <c r="AI99" s="147"/>
      <c r="AJ99" s="395"/>
      <c r="AK99" s="266">
        <f>(T99+W99+Z99+AC99)*46.54/1000</f>
        <v>33.056431199999999</v>
      </c>
      <c r="AL99" s="408">
        <f>AC99</f>
        <v>710.28</v>
      </c>
      <c r="AM99" s="386">
        <f>U99+X99+AA99+AD99</f>
        <v>4</v>
      </c>
      <c r="AN99" s="182"/>
      <c r="AO99" s="176">
        <f t="shared" ref="AO99" si="28">AL99/AM99</f>
        <v>177.57</v>
      </c>
      <c r="AP99" s="266">
        <f t="shared" si="18"/>
        <v>33.056431199999999</v>
      </c>
      <c r="AQ99" s="147">
        <f>AL99+AG99</f>
        <v>710.28</v>
      </c>
      <c r="AR99" s="147">
        <f t="shared" si="16"/>
        <v>4</v>
      </c>
      <c r="AS99" s="147"/>
      <c r="AT99" s="182"/>
      <c r="AU99" s="147" t="s">
        <v>218</v>
      </c>
    </row>
    <row r="100" spans="1:47" ht="20.100000000000001" customHeight="1" thickBot="1" x14ac:dyDescent="0.4">
      <c r="A100" s="126"/>
      <c r="B100" s="182"/>
      <c r="C100" s="182"/>
      <c r="D100" s="185"/>
      <c r="E100" s="182"/>
      <c r="F100" s="182"/>
      <c r="G100" s="182"/>
      <c r="H100" s="183"/>
      <c r="I100" s="182"/>
      <c r="J100" s="186"/>
      <c r="K100" s="182"/>
      <c r="L100" s="182"/>
      <c r="M100" s="182"/>
      <c r="N100" s="183"/>
      <c r="O100" s="182"/>
      <c r="P100" s="186"/>
      <c r="Q100" s="135"/>
      <c r="R100" s="126"/>
      <c r="S100" s="175"/>
      <c r="T100" s="106"/>
      <c r="U100" s="127"/>
      <c r="V100" s="258"/>
      <c r="W100" s="106"/>
      <c r="X100" s="127"/>
      <c r="Y100" s="258"/>
      <c r="Z100" s="149"/>
      <c r="AA100" s="386"/>
      <c r="AB100" s="149"/>
      <c r="AC100" s="266"/>
      <c r="AD100" s="149"/>
      <c r="AE100" s="149"/>
      <c r="AF100" s="401"/>
      <c r="AG100" s="182"/>
      <c r="AH100" s="182"/>
      <c r="AI100" s="147"/>
      <c r="AJ100" s="395"/>
      <c r="AK100" s="266"/>
      <c r="AL100" s="408"/>
      <c r="AM100" s="386"/>
      <c r="AN100" s="182"/>
      <c r="AO100" s="147"/>
      <c r="AP100" s="266"/>
      <c r="AQ100" s="147"/>
      <c r="AR100" s="147"/>
      <c r="AS100" s="147"/>
      <c r="AT100" s="182"/>
      <c r="AU100" s="126"/>
    </row>
    <row r="101" spans="1:47" ht="20.100000000000001" customHeight="1" thickBot="1" x14ac:dyDescent="0.45">
      <c r="A101" s="104"/>
      <c r="B101" s="435">
        <v>2012</v>
      </c>
      <c r="C101" s="435"/>
      <c r="D101" s="442"/>
      <c r="E101" s="461">
        <v>2013</v>
      </c>
      <c r="F101" s="462"/>
      <c r="G101" s="463"/>
      <c r="H101" s="461">
        <v>2014</v>
      </c>
      <c r="I101" s="462"/>
      <c r="J101" s="463"/>
      <c r="K101" s="461">
        <v>2015</v>
      </c>
      <c r="L101" s="462"/>
      <c r="M101" s="463"/>
      <c r="N101" s="434">
        <v>2016</v>
      </c>
      <c r="O101" s="435"/>
      <c r="P101" s="442"/>
      <c r="Q101" s="434">
        <v>2017</v>
      </c>
      <c r="R101" s="435"/>
      <c r="S101" s="442"/>
      <c r="T101" s="436" t="s">
        <v>162</v>
      </c>
      <c r="U101" s="437"/>
      <c r="V101" s="439"/>
      <c r="W101" s="436" t="s">
        <v>161</v>
      </c>
      <c r="X101" s="437"/>
      <c r="Y101" s="439"/>
      <c r="Z101" s="436" t="s">
        <v>200</v>
      </c>
      <c r="AA101" s="437"/>
      <c r="AB101" s="438"/>
      <c r="AC101" s="435" t="s">
        <v>215</v>
      </c>
      <c r="AD101" s="435"/>
      <c r="AE101" s="442"/>
      <c r="AF101" s="441" t="s">
        <v>150</v>
      </c>
      <c r="AG101" s="440"/>
      <c r="AH101" s="440"/>
      <c r="AI101" s="440"/>
      <c r="AJ101" s="464"/>
      <c r="AK101" s="441" t="s">
        <v>151</v>
      </c>
      <c r="AL101" s="440"/>
      <c r="AM101" s="440"/>
      <c r="AN101" s="440"/>
      <c r="AO101" s="440"/>
      <c r="AP101" s="441" t="s">
        <v>152</v>
      </c>
      <c r="AQ101" s="440"/>
      <c r="AR101" s="440"/>
      <c r="AS101" s="440"/>
      <c r="AT101" s="440"/>
      <c r="AU101" s="271"/>
    </row>
    <row r="102" spans="1:47" ht="20.100000000000001" customHeight="1" x14ac:dyDescent="0.25">
      <c r="A102" s="140"/>
      <c r="B102" s="141"/>
      <c r="C102" s="156" t="s">
        <v>111</v>
      </c>
      <c r="D102" s="155" t="s">
        <v>110</v>
      </c>
      <c r="E102" s="142"/>
      <c r="F102" s="143" t="s">
        <v>111</v>
      </c>
      <c r="G102" s="144" t="s">
        <v>110</v>
      </c>
      <c r="H102" s="145"/>
      <c r="I102" s="143" t="s">
        <v>111</v>
      </c>
      <c r="J102" s="144" t="s">
        <v>110</v>
      </c>
      <c r="K102" s="142"/>
      <c r="L102" s="143" t="s">
        <v>111</v>
      </c>
      <c r="M102" s="144" t="s">
        <v>110</v>
      </c>
      <c r="N102" s="142"/>
      <c r="O102" s="143" t="s">
        <v>111</v>
      </c>
      <c r="P102" s="144" t="s">
        <v>110</v>
      </c>
      <c r="Q102" s="142"/>
      <c r="R102" s="143" t="s">
        <v>111</v>
      </c>
      <c r="S102" s="144" t="s">
        <v>110</v>
      </c>
      <c r="T102" s="142" t="s">
        <v>166</v>
      </c>
      <c r="U102" s="243" t="s">
        <v>111</v>
      </c>
      <c r="V102" s="144" t="s">
        <v>110</v>
      </c>
      <c r="W102" s="254" t="s">
        <v>166</v>
      </c>
      <c r="X102" s="255" t="s">
        <v>111</v>
      </c>
      <c r="Y102" s="256" t="s">
        <v>110</v>
      </c>
      <c r="Z102" s="254" t="s">
        <v>166</v>
      </c>
      <c r="AA102" s="255" t="s">
        <v>111</v>
      </c>
      <c r="AB102" s="256" t="s">
        <v>110</v>
      </c>
      <c r="AC102" s="254" t="s">
        <v>166</v>
      </c>
      <c r="AD102" s="255" t="s">
        <v>111</v>
      </c>
      <c r="AE102" s="256" t="s">
        <v>110</v>
      </c>
      <c r="AF102" s="146" t="s">
        <v>122</v>
      </c>
      <c r="AG102" s="146" t="s">
        <v>120</v>
      </c>
      <c r="AH102" s="146" t="s">
        <v>121</v>
      </c>
      <c r="AI102" s="146"/>
      <c r="AJ102" s="146" t="s">
        <v>133</v>
      </c>
      <c r="AK102" s="141" t="s">
        <v>122</v>
      </c>
      <c r="AL102" s="155" t="s">
        <v>120</v>
      </c>
      <c r="AM102" s="155" t="s">
        <v>121</v>
      </c>
      <c r="AN102" s="155"/>
      <c r="AO102" s="265" t="s">
        <v>133</v>
      </c>
      <c r="AP102" s="146" t="s">
        <v>122</v>
      </c>
      <c r="AQ102" s="146" t="s">
        <v>120</v>
      </c>
      <c r="AR102" s="146" t="s">
        <v>121</v>
      </c>
      <c r="AS102" s="146"/>
      <c r="AT102" s="146" t="s">
        <v>133</v>
      </c>
      <c r="AU102" s="272"/>
    </row>
    <row r="103" spans="1:47" ht="20.100000000000001" customHeight="1" x14ac:dyDescent="0.3">
      <c r="A103" s="273"/>
      <c r="B103" s="219"/>
      <c r="C103" s="220"/>
      <c r="D103" s="221"/>
      <c r="E103" s="212"/>
      <c r="F103" s="220"/>
      <c r="G103" s="212"/>
      <c r="H103" s="219"/>
      <c r="I103" s="220"/>
      <c r="J103" s="221"/>
      <c r="K103" s="222"/>
      <c r="L103" s="223"/>
      <c r="M103" s="222"/>
      <c r="N103" s="224"/>
      <c r="O103" s="223"/>
      <c r="P103" s="225"/>
      <c r="Q103" s="274"/>
      <c r="R103" s="275"/>
      <c r="S103" s="276"/>
      <c r="T103" s="274"/>
      <c r="U103" s="275"/>
      <c r="V103" s="277"/>
      <c r="W103" s="274"/>
      <c r="X103" s="275"/>
      <c r="Y103" s="277"/>
      <c r="Z103" s="385"/>
      <c r="AA103" s="385"/>
      <c r="AB103" s="385"/>
      <c r="AC103" s="385"/>
      <c r="AD103" s="385"/>
      <c r="AE103" s="385"/>
      <c r="AF103" s="193"/>
      <c r="AG103" s="273"/>
      <c r="AH103" s="273"/>
      <c r="AI103" s="278"/>
      <c r="AJ103" s="193"/>
      <c r="AK103" s="270"/>
      <c r="AO103" s="279"/>
      <c r="AP103" s="280"/>
      <c r="AQ103" s="222"/>
      <c r="AR103" s="222"/>
      <c r="AS103" s="211"/>
      <c r="AU103" s="278"/>
    </row>
    <row r="104" spans="1:47" ht="20.100000000000001" customHeight="1" x14ac:dyDescent="0.25">
      <c r="A104" t="s">
        <v>112</v>
      </c>
      <c r="B104" s="151">
        <f>SUM(B3:B64)</f>
        <v>13102</v>
      </c>
      <c r="C104" s="151">
        <f>SUM(C3:C64)/4</f>
        <v>16</v>
      </c>
      <c r="D104" s="192">
        <f>B104/64</f>
        <v>204.71875</v>
      </c>
      <c r="E104" s="151">
        <f>SUM(E3:E64)</f>
        <v>13482.000000000002</v>
      </c>
      <c r="F104" s="151">
        <f>SUM(F3:F64)/4</f>
        <v>16</v>
      </c>
      <c r="G104" s="192">
        <f>E104/64</f>
        <v>210.65625000000003</v>
      </c>
      <c r="H104" s="151">
        <f>SUM(H3:H64)</f>
        <v>13712.8</v>
      </c>
      <c r="I104" s="151">
        <f>SUM(I3:I64)/4</f>
        <v>16</v>
      </c>
      <c r="J104" s="192">
        <f>H104/64</f>
        <v>214.26249999999999</v>
      </c>
      <c r="K104" s="151">
        <f>SUM(K3:K64)</f>
        <v>13947.099999999999</v>
      </c>
      <c r="L104" s="151">
        <f>SUM(L3:L64)/4</f>
        <v>16</v>
      </c>
      <c r="M104" s="192">
        <f>K104/64</f>
        <v>217.92343749999998</v>
      </c>
      <c r="N104" s="151">
        <f>SUM(N3:N64)</f>
        <v>13847.8</v>
      </c>
      <c r="O104" s="151">
        <f>SUM(O3:O64)/4</f>
        <v>16</v>
      </c>
      <c r="P104" s="192">
        <f>N104/64</f>
        <v>216.37187499999999</v>
      </c>
      <c r="Q104" s="151">
        <f>SUM(Q3:Q64)</f>
        <v>14052.399999999998</v>
      </c>
      <c r="R104" s="151">
        <f>SUM(R3:R64)/4</f>
        <v>16</v>
      </c>
      <c r="S104" s="192">
        <f>Q104/64</f>
        <v>219.56874999999997</v>
      </c>
      <c r="T104" s="151">
        <f>SUM(T3:T73)</f>
        <v>11119.51</v>
      </c>
      <c r="U104" s="151">
        <f>SUM(U3:U73)/4</f>
        <v>16</v>
      </c>
      <c r="V104" s="192">
        <f>T104/64</f>
        <v>173.74234375</v>
      </c>
      <c r="W104" s="207">
        <f>SUM(W3:W83)</f>
        <v>12595.119999999997</v>
      </c>
      <c r="X104" s="207">
        <f>SUM(X3:X83)/4</f>
        <v>16</v>
      </c>
      <c r="Y104" s="207">
        <f>W104/64</f>
        <v>196.79874999999996</v>
      </c>
      <c r="Z104" s="207">
        <f>SUM(Z3:Z92)</f>
        <v>12294.550000000001</v>
      </c>
      <c r="AA104" s="207">
        <f>SUM(AA3:AA92)/4</f>
        <v>16</v>
      </c>
      <c r="AB104" s="207">
        <f>Z104/64</f>
        <v>192.10234375000002</v>
      </c>
      <c r="AC104" s="207">
        <f>SUM(AC3:AC100)</f>
        <v>11864.29</v>
      </c>
      <c r="AD104" s="207">
        <f>SUM(AD3:AD100)/4</f>
        <v>16</v>
      </c>
      <c r="AE104" s="207">
        <f>AC104/64</f>
        <v>185.37953125000001</v>
      </c>
      <c r="AF104" s="178">
        <f>SUM(AF3:AF64)</f>
        <v>2929.2586060000003</v>
      </c>
      <c r="AG104" s="178">
        <f>SUM(AG3:AG63)</f>
        <v>82144.099999999977</v>
      </c>
      <c r="AH104" s="178"/>
      <c r="AK104" s="216">
        <f>SUM(AK3:AK100)</f>
        <v>2228.0312937999997</v>
      </c>
      <c r="AL104" s="216">
        <f>SUM(AL3:AL100)</f>
        <v>47873.470000000008</v>
      </c>
      <c r="AP104" s="178">
        <f>SUM(AP3:AP99)</f>
        <v>5157.2898998000001</v>
      </c>
      <c r="AQ104" s="178">
        <f>SUM(AQ13:AQ99)</f>
        <v>100369.33999999997</v>
      </c>
    </row>
    <row r="105" spans="1:47" ht="20.100000000000001" customHeight="1" x14ac:dyDescent="0.25">
      <c r="A105" t="s">
        <v>113</v>
      </c>
      <c r="B105" s="151">
        <f>B104*35.66</f>
        <v>467217.31999999995</v>
      </c>
      <c r="C105" s="151"/>
      <c r="D105" s="151"/>
      <c r="E105" s="151">
        <f t="shared" ref="E105" si="29">E104*35.66</f>
        <v>480768.12</v>
      </c>
      <c r="F105" s="151"/>
      <c r="G105" s="151"/>
      <c r="H105" s="151">
        <f t="shared" ref="H105" si="30">H104*35.66</f>
        <v>488998.44799999992</v>
      </c>
      <c r="I105" s="151"/>
      <c r="J105" s="151"/>
      <c r="K105" s="151">
        <f t="shared" ref="K105" si="31">K104*35.66</f>
        <v>497353.58599999989</v>
      </c>
      <c r="L105" s="151"/>
      <c r="M105" s="151"/>
      <c r="N105" s="151">
        <f t="shared" ref="N105" si="32">N104*35.66</f>
        <v>493812.54799999995</v>
      </c>
      <c r="O105" s="100"/>
      <c r="P105" s="100"/>
      <c r="Q105" s="151">
        <f>Q104*35.66</f>
        <v>501108.58399999986</v>
      </c>
      <c r="W105" s="151">
        <f>W104*46.54</f>
        <v>586176.88479999988</v>
      </c>
      <c r="Z105" s="151">
        <f>Z104*46.54</f>
        <v>572188.35700000008</v>
      </c>
      <c r="AC105" s="151">
        <f>AC104*46.54</f>
        <v>552164.05660000001</v>
      </c>
      <c r="AI105" t="s">
        <v>130</v>
      </c>
      <c r="AJ105" s="190">
        <f>AJ107/AJ106/24/4</f>
        <v>11.442416429687503</v>
      </c>
      <c r="AL105" s="151">
        <f>AL107/AL106/24/4</f>
        <v>13.106066434117643</v>
      </c>
      <c r="AP105" s="18"/>
      <c r="AQ105" s="151">
        <f>AQ107/AQ106/24/4</f>
        <v>12.578755853170733</v>
      </c>
    </row>
    <row r="106" spans="1:47" ht="20.100000000000001" customHeight="1" x14ac:dyDescent="0.25">
      <c r="A106" t="s">
        <v>114</v>
      </c>
      <c r="B106" s="151">
        <f>B105/1000</f>
        <v>467.21731999999997</v>
      </c>
      <c r="C106" s="151"/>
      <c r="D106" s="151"/>
      <c r="E106" s="151">
        <f t="shared" ref="E106:N106" si="33">E105/1000</f>
        <v>480.76812000000001</v>
      </c>
      <c r="F106" s="151"/>
      <c r="G106" s="151"/>
      <c r="H106" s="151">
        <f t="shared" si="33"/>
        <v>488.99844799999994</v>
      </c>
      <c r="I106" s="151"/>
      <c r="J106" s="151"/>
      <c r="K106" s="151">
        <f t="shared" si="33"/>
        <v>497.35358599999989</v>
      </c>
      <c r="L106" s="151"/>
      <c r="M106" s="151"/>
      <c r="N106" s="151">
        <f t="shared" si="33"/>
        <v>493.81254799999994</v>
      </c>
      <c r="O106" s="100"/>
      <c r="P106" s="100"/>
      <c r="Q106" s="151">
        <f>Q105/1000</f>
        <v>501.10858399999984</v>
      </c>
      <c r="W106" s="281">
        <f>W105/1000</f>
        <v>586.17688479999993</v>
      </c>
      <c r="Z106" s="281">
        <f>Z105/1000</f>
        <v>572.18835700000011</v>
      </c>
      <c r="AC106" s="281">
        <f>AC105/1000</f>
        <v>552.16405659999998</v>
      </c>
      <c r="AI106" t="s">
        <v>132</v>
      </c>
      <c r="AJ106" s="191">
        <v>2.6666666666666665</v>
      </c>
      <c r="AL106" s="218">
        <v>1.7708333333333335</v>
      </c>
      <c r="AO106" t="s">
        <v>132</v>
      </c>
      <c r="AP106" s="218"/>
      <c r="AQ106" s="218">
        <v>4.270833333333333</v>
      </c>
    </row>
    <row r="107" spans="1:47" ht="20.100000000000001" customHeight="1" x14ac:dyDescent="0.25">
      <c r="A107" t="s">
        <v>115</v>
      </c>
      <c r="B107" s="151">
        <f>B106/10</f>
        <v>46.721731999999996</v>
      </c>
      <c r="C107" s="151"/>
      <c r="D107" s="151"/>
      <c r="E107" s="151">
        <f t="shared" ref="E107:N107" si="34">E106/10</f>
        <v>48.076812000000004</v>
      </c>
      <c r="F107" s="151"/>
      <c r="G107" s="151"/>
      <c r="H107" s="151">
        <f t="shared" si="34"/>
        <v>48.899844799999997</v>
      </c>
      <c r="I107" s="151"/>
      <c r="J107" s="151"/>
      <c r="K107" s="151">
        <f t="shared" si="34"/>
        <v>49.735358599999991</v>
      </c>
      <c r="L107" s="151"/>
      <c r="M107" s="151"/>
      <c r="N107" s="151">
        <f t="shared" si="34"/>
        <v>49.381254799999994</v>
      </c>
      <c r="O107" s="102"/>
      <c r="P107" s="102"/>
      <c r="Q107" s="151">
        <f t="shared" ref="Q107" si="35">Q106/10</f>
        <v>50.110858399999984</v>
      </c>
      <c r="W107" s="151">
        <f t="shared" ref="W107" si="36">W106/10</f>
        <v>58.617688479999991</v>
      </c>
      <c r="Z107" s="151">
        <f t="shared" ref="Z107" si="37">Z106/10</f>
        <v>57.218835700000014</v>
      </c>
      <c r="AC107" s="151">
        <f t="shared" ref="AC107" si="38">AC106/10</f>
        <v>55.21640566</v>
      </c>
      <c r="AF107" s="152"/>
      <c r="AI107" t="s">
        <v>131</v>
      </c>
      <c r="AJ107" s="190">
        <f>AF104</f>
        <v>2929.2586060000003</v>
      </c>
      <c r="AL107" s="151">
        <f>AK104</f>
        <v>2228.0312937999997</v>
      </c>
      <c r="AP107" s="151"/>
      <c r="AQ107" s="151">
        <f>AP104</f>
        <v>5157.2898998000001</v>
      </c>
    </row>
    <row r="108" spans="1:47" x14ac:dyDescent="0.25"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AH108" s="103"/>
      <c r="AP108" s="151"/>
    </row>
    <row r="110" spans="1:47" x14ac:dyDescent="0.25">
      <c r="T110" s="1">
        <v>2020</v>
      </c>
      <c r="U110" s="18" t="s">
        <v>190</v>
      </c>
      <c r="W110" s="1">
        <v>2022</v>
      </c>
      <c r="X110" s="18" t="s">
        <v>190</v>
      </c>
      <c r="Z110" s="1">
        <v>2023</v>
      </c>
      <c r="AA110" s="18" t="s">
        <v>190</v>
      </c>
      <c r="AC110" s="1">
        <v>2024</v>
      </c>
      <c r="AD110" s="18" t="s">
        <v>190</v>
      </c>
    </row>
    <row r="111" spans="1:47" x14ac:dyDescent="0.25">
      <c r="H111" t="s">
        <v>48</v>
      </c>
      <c r="I111">
        <f>H13+H19+H11+H9</f>
        <v>3394.3999999999996</v>
      </c>
      <c r="K111" t="s">
        <v>48</v>
      </c>
      <c r="L111">
        <f>K13+K19+K11+K9</f>
        <v>3376.8</v>
      </c>
      <c r="N111" t="s">
        <v>48</v>
      </c>
      <c r="O111">
        <f>N13+N19+N11+N9</f>
        <v>3509.6</v>
      </c>
      <c r="Q111" t="s">
        <v>48</v>
      </c>
      <c r="R111">
        <f>Q63+Q19+Q11+Q9</f>
        <v>3624.2</v>
      </c>
      <c r="T111" t="s">
        <v>153</v>
      </c>
      <c r="U111" s="18">
        <v>2632</v>
      </c>
      <c r="W111" t="s">
        <v>48</v>
      </c>
      <c r="X111" s="18">
        <v>2961.96</v>
      </c>
      <c r="Z111" t="s">
        <v>191</v>
      </c>
      <c r="AA111" s="18">
        <v>2658.38</v>
      </c>
      <c r="AC111" t="s">
        <v>191</v>
      </c>
      <c r="AD111" s="18">
        <v>2941.87</v>
      </c>
    </row>
    <row r="112" spans="1:47" x14ac:dyDescent="0.25">
      <c r="H112" t="s">
        <v>53</v>
      </c>
      <c r="I112">
        <f>H25+H23+H17+H15</f>
        <v>3424</v>
      </c>
      <c r="K112" t="s">
        <v>53</v>
      </c>
      <c r="L112">
        <f>K55+K23+K17+K15</f>
        <v>3531.5</v>
      </c>
      <c r="N112" t="s">
        <v>53</v>
      </c>
      <c r="O112">
        <f>N55+N23+N17+N15</f>
        <v>3154.2</v>
      </c>
      <c r="Q112" t="s">
        <v>53</v>
      </c>
      <c r="R112">
        <f>Q55+Q23+Q17+Q15</f>
        <v>3276.8</v>
      </c>
      <c r="T112" t="s">
        <v>154</v>
      </c>
      <c r="U112" s="18">
        <v>3069</v>
      </c>
      <c r="W112" t="s">
        <v>154</v>
      </c>
      <c r="X112" s="18">
        <v>3216.4500000000007</v>
      </c>
      <c r="Z112" t="s">
        <v>154</v>
      </c>
      <c r="AA112" s="18">
        <v>3326.74</v>
      </c>
      <c r="AC112" t="s">
        <v>154</v>
      </c>
      <c r="AD112" s="18">
        <v>3228.72</v>
      </c>
    </row>
    <row r="113" spans="8:32" x14ac:dyDescent="0.25">
      <c r="H113" t="s">
        <v>43</v>
      </c>
      <c r="I113">
        <f>H49+H47+H45+H51</f>
        <v>3505.8</v>
      </c>
      <c r="K113" t="s">
        <v>43</v>
      </c>
      <c r="L113">
        <f>K53+K47+K45+K21</f>
        <v>3539.6</v>
      </c>
      <c r="N113" t="s">
        <v>43</v>
      </c>
      <c r="O113">
        <f>N57+N47+N45</f>
        <v>3577.8</v>
      </c>
      <c r="Q113" t="s">
        <v>134</v>
      </c>
      <c r="R113">
        <f>Q57+Q51+Q49+Q35</f>
        <v>3573.3</v>
      </c>
      <c r="T113" t="s">
        <v>155</v>
      </c>
      <c r="U113" s="18">
        <v>2544</v>
      </c>
      <c r="W113" t="s">
        <v>167</v>
      </c>
      <c r="X113" s="18">
        <v>3204.76</v>
      </c>
      <c r="Z113" t="s">
        <v>167</v>
      </c>
      <c r="AA113" s="18">
        <v>3092.85</v>
      </c>
      <c r="AC113" t="s">
        <v>167</v>
      </c>
      <c r="AD113" s="18">
        <v>2738</v>
      </c>
    </row>
    <row r="114" spans="8:32" x14ac:dyDescent="0.25">
      <c r="H114" t="s">
        <v>38</v>
      </c>
      <c r="I114">
        <f>H5+H7+H3+H27</f>
        <v>3388.6000000000004</v>
      </c>
      <c r="K114" t="s">
        <v>38</v>
      </c>
      <c r="L114">
        <f>K5+K7+K35</f>
        <v>3499.2</v>
      </c>
      <c r="N114" t="s">
        <v>38</v>
      </c>
      <c r="O114">
        <f>N7+N37+N5+N21</f>
        <v>3606.2</v>
      </c>
      <c r="Q114" t="s">
        <v>38</v>
      </c>
      <c r="R114">
        <f>Q61+Q59+Q5+Q21</f>
        <v>3578.1</v>
      </c>
      <c r="T114" t="s">
        <v>38</v>
      </c>
      <c r="U114" s="18">
        <v>2840</v>
      </c>
      <c r="W114" t="s">
        <v>38</v>
      </c>
      <c r="X114" s="18">
        <v>3211.95</v>
      </c>
      <c r="Z114" t="s">
        <v>38</v>
      </c>
      <c r="AA114" s="18">
        <v>3217.2</v>
      </c>
      <c r="AC114" t="s">
        <v>38</v>
      </c>
      <c r="AD114" s="18">
        <v>2931.82</v>
      </c>
    </row>
    <row r="117" spans="8:32" x14ac:dyDescent="0.25">
      <c r="AC117" t="s">
        <v>219</v>
      </c>
    </row>
    <row r="118" spans="8:32" x14ac:dyDescent="0.25">
      <c r="K118" s="194"/>
      <c r="L118" s="194" t="s">
        <v>135</v>
      </c>
      <c r="M118" s="194"/>
      <c r="AC118" t="s">
        <v>220</v>
      </c>
    </row>
    <row r="119" spans="8:32" x14ac:dyDescent="0.25">
      <c r="K119" s="194" t="s">
        <v>48</v>
      </c>
      <c r="L119" s="195">
        <f>I111+L111+O111+R111+U111</f>
        <v>16537</v>
      </c>
      <c r="M119" s="194"/>
      <c r="AC119" t="s">
        <v>221</v>
      </c>
    </row>
    <row r="120" spans="8:32" x14ac:dyDescent="0.25">
      <c r="K120" s="194" t="s">
        <v>156</v>
      </c>
      <c r="L120" s="195">
        <f>I112+L112+O112+R112+U112</f>
        <v>16455.5</v>
      </c>
      <c r="M120" s="194"/>
      <c r="AC120" t="s">
        <v>222</v>
      </c>
    </row>
    <row r="121" spans="8:32" x14ac:dyDescent="0.25">
      <c r="K121" s="194"/>
      <c r="L121" s="195"/>
      <c r="M121" s="194"/>
      <c r="AC121" t="s">
        <v>223</v>
      </c>
    </row>
    <row r="122" spans="8:32" x14ac:dyDescent="0.25">
      <c r="K122" s="194" t="s">
        <v>38</v>
      </c>
      <c r="L122" s="195">
        <f>I114+L114+O114+R114+U114</f>
        <v>16912.099999999999</v>
      </c>
      <c r="M122" s="194"/>
      <c r="AC122" t="s">
        <v>224</v>
      </c>
    </row>
    <row r="123" spans="8:32" x14ac:dyDescent="0.25">
      <c r="AC123" t="s">
        <v>225</v>
      </c>
    </row>
    <row r="124" spans="8:32" x14ac:dyDescent="0.25">
      <c r="AC124" s="466" t="s">
        <v>226</v>
      </c>
      <c r="AD124" s="466"/>
      <c r="AE124" s="466"/>
      <c r="AF124" s="466"/>
    </row>
    <row r="125" spans="8:32" x14ac:dyDescent="0.25">
      <c r="AC125" s="466" t="s">
        <v>227</v>
      </c>
      <c r="AD125" s="466"/>
      <c r="AE125" s="466"/>
      <c r="AF125" s="466"/>
    </row>
    <row r="126" spans="8:32" x14ac:dyDescent="0.25">
      <c r="AC126" s="466" t="s">
        <v>228</v>
      </c>
      <c r="AD126" s="466"/>
      <c r="AE126" s="466"/>
      <c r="AF126" s="466"/>
    </row>
    <row r="127" spans="8:32" x14ac:dyDescent="0.25">
      <c r="AC127" s="466" t="s">
        <v>229</v>
      </c>
      <c r="AD127" s="466"/>
      <c r="AE127" s="466"/>
      <c r="AF127" s="466"/>
    </row>
    <row r="131" spans="1:16" ht="15.75" thickBot="1" x14ac:dyDescent="0.3"/>
    <row r="132" spans="1:16" x14ac:dyDescent="0.25">
      <c r="A132" s="443">
        <v>2014</v>
      </c>
      <c r="B132" s="444"/>
      <c r="C132" s="444"/>
      <c r="D132" s="445"/>
      <c r="E132" s="443">
        <v>2015</v>
      </c>
      <c r="F132" s="444"/>
      <c r="G132" s="444"/>
      <c r="H132" s="445"/>
      <c r="I132" s="449">
        <v>2016</v>
      </c>
      <c r="J132" s="450"/>
      <c r="K132" s="450"/>
      <c r="L132" s="451"/>
      <c r="M132" s="455">
        <v>2017</v>
      </c>
      <c r="N132" s="456"/>
      <c r="O132" s="456"/>
      <c r="P132" s="457"/>
    </row>
    <row r="133" spans="1:16" x14ac:dyDescent="0.25">
      <c r="A133" s="446"/>
      <c r="B133" s="447"/>
      <c r="C133" s="447"/>
      <c r="D133" s="448"/>
      <c r="E133" s="446"/>
      <c r="F133" s="447"/>
      <c r="G133" s="447"/>
      <c r="H133" s="448"/>
      <c r="I133" s="452"/>
      <c r="J133" s="453"/>
      <c r="K133" s="453"/>
      <c r="L133" s="454"/>
      <c r="M133" s="458"/>
      <c r="N133" s="459"/>
      <c r="O133" s="459"/>
      <c r="P133" s="460"/>
    </row>
    <row r="134" spans="1:16" x14ac:dyDescent="0.25">
      <c r="A134" s="197" t="str">
        <f>'2014'!B3</f>
        <v>Tomas</v>
      </c>
      <c r="B134" s="198" t="str">
        <f>'2014'!C3</f>
        <v>Anders</v>
      </c>
      <c r="C134" s="199" t="str">
        <f>'2014'!D3</f>
        <v>Hampus</v>
      </c>
      <c r="D134" s="200" t="str">
        <f>'2014'!E3</f>
        <v>Henrik</v>
      </c>
      <c r="E134" s="197" t="str">
        <f>'2015'!B3</f>
        <v>Indianen</v>
      </c>
      <c r="F134" s="198" t="str">
        <f>'2015'!C3</f>
        <v>Peter H</v>
      </c>
      <c r="G134" s="199" t="str">
        <f>'2015'!D3</f>
        <v>Hampus</v>
      </c>
      <c r="H134" s="200" t="str">
        <f>'2015'!E3</f>
        <v>Thomas W</v>
      </c>
      <c r="I134" s="197" t="str">
        <f>'2016'!B3</f>
        <v>Henrik</v>
      </c>
      <c r="J134" s="198" t="str">
        <f>'2016'!C3</f>
        <v>Polly</v>
      </c>
      <c r="K134" s="199" t="str">
        <f>'2016'!D3</f>
        <v>Lars H</v>
      </c>
      <c r="L134" s="200" t="str">
        <f>'2016'!E3</f>
        <v>Mikael L</v>
      </c>
      <c r="M134" s="205" t="str">
        <f>'2017'!B3</f>
        <v>Bosse</v>
      </c>
      <c r="N134" s="198" t="str">
        <f>'2017'!C3</f>
        <v>Oskar</v>
      </c>
      <c r="O134" s="199" t="str">
        <f>'2017'!D3</f>
        <v>Anders S</v>
      </c>
      <c r="P134" s="200" t="str">
        <f>'2017'!E3</f>
        <v>Daniel</v>
      </c>
    </row>
    <row r="135" spans="1:16" x14ac:dyDescent="0.25">
      <c r="A135" s="197" t="str">
        <f>'2014'!B4</f>
        <v>Team Jäger</v>
      </c>
      <c r="B135" s="198" t="str">
        <f>'2014'!C4</f>
        <v>Scalextric</v>
      </c>
      <c r="C135" s="199" t="str">
        <f>'2014'!D4</f>
        <v>Pollys Pågar</v>
      </c>
      <c r="D135" s="200" t="str">
        <f>'2014'!E4</f>
        <v>Bilbaneverket</v>
      </c>
      <c r="E135" s="197" t="str">
        <f>'2015'!B4</f>
        <v>Team Jäger</v>
      </c>
      <c r="F135" s="198" t="str">
        <f>'2015'!C4</f>
        <v>bilbaneverket</v>
      </c>
      <c r="G135" s="199" t="str">
        <f>'2015'!D4</f>
        <v>Pollys Pågar</v>
      </c>
      <c r="H135" s="200" t="str">
        <f>'2015'!E4</f>
        <v>Scalextric</v>
      </c>
      <c r="I135" s="197" t="str">
        <f>'2016'!B4</f>
        <v>Bilbaneverket</v>
      </c>
      <c r="J135" s="198" t="str">
        <f>'2016'!C4</f>
        <v>Pollys Pågar</v>
      </c>
      <c r="K135" s="199" t="str">
        <f>'2016'!D4</f>
        <v>Team Jäger</v>
      </c>
      <c r="L135" s="200" t="str">
        <f>'2016'!E4</f>
        <v>Scalextric</v>
      </c>
      <c r="M135" s="205" t="str">
        <f>'2017'!B4</f>
        <v>Team Cobra</v>
      </c>
      <c r="N135" s="198" t="str">
        <f>'2017'!C4</f>
        <v>Bilbaneverket</v>
      </c>
      <c r="O135" s="199" t="str">
        <f>'2017'!D4</f>
        <v>Team Jäger</v>
      </c>
      <c r="P135" s="200" t="str">
        <f>'2017'!E4</f>
        <v>Pollys pågar</v>
      </c>
    </row>
    <row r="136" spans="1:16" x14ac:dyDescent="0.25">
      <c r="A136" s="197">
        <f>'2014'!B5</f>
        <v>207.9</v>
      </c>
      <c r="B136" s="198">
        <f>'2014'!C5</f>
        <v>227.1</v>
      </c>
      <c r="C136" s="199">
        <f>'2014'!D5</f>
        <v>204.9</v>
      </c>
      <c r="D136" s="200">
        <f>'2014'!E5</f>
        <v>214.9</v>
      </c>
      <c r="E136" s="197">
        <f>'2015'!B5</f>
        <v>201.6</v>
      </c>
      <c r="F136" s="198">
        <f>'2015'!C5</f>
        <v>217.5</v>
      </c>
      <c r="G136" s="199">
        <f>'2015'!D5</f>
        <v>202.2</v>
      </c>
      <c r="H136" s="200">
        <f>'2015'!E5</f>
        <v>219.9</v>
      </c>
      <c r="I136" s="197">
        <f>'2016'!B5</f>
        <v>216.4</v>
      </c>
      <c r="J136" s="198">
        <f>'2016'!C5</f>
        <v>236.8</v>
      </c>
      <c r="K136" s="199">
        <f>'2016'!D5</f>
        <v>225.2</v>
      </c>
      <c r="L136" s="200">
        <f>'2016'!E5</f>
        <v>224.7</v>
      </c>
      <c r="M136" s="205">
        <f>'2017'!B5</f>
        <v>220.7</v>
      </c>
      <c r="N136" s="198">
        <f>'2017'!C5</f>
        <v>215</v>
      </c>
      <c r="O136" s="199">
        <f>'2017'!D5</f>
        <v>225.9</v>
      </c>
      <c r="P136" s="200">
        <f>'2017'!E5</f>
        <v>222.4</v>
      </c>
    </row>
    <row r="137" spans="1:16" x14ac:dyDescent="0.25">
      <c r="A137" s="197" t="str">
        <f>'2014'!B10</f>
        <v>Björn</v>
      </c>
      <c r="B137" s="198" t="str">
        <f>'2014'!C10</f>
        <v>Pontus</v>
      </c>
      <c r="C137" s="199" t="str">
        <f>'2014'!D10</f>
        <v>Thomas</v>
      </c>
      <c r="D137" s="200" t="str">
        <f>'2014'!E10</f>
        <v>Pidde</v>
      </c>
      <c r="E137" s="197" t="str">
        <f>'2015'!B10</f>
        <v>Axel</v>
      </c>
      <c r="F137" s="198" t="str">
        <f>'2015'!C10</f>
        <v>Pontus</v>
      </c>
      <c r="G137" s="199" t="str">
        <f>'2015'!D10</f>
        <v>Oskar</v>
      </c>
      <c r="H137" s="200" t="str">
        <f>'2015'!E10</f>
        <v>Pidde</v>
      </c>
      <c r="I137" s="197" t="str">
        <f>'2016'!B10</f>
        <v>Axel</v>
      </c>
      <c r="J137" s="198" t="str">
        <f>'2016'!C10</f>
        <v>Peter H</v>
      </c>
      <c r="K137" s="199" t="str">
        <f>'2016'!D10</f>
        <v>Hampus</v>
      </c>
      <c r="L137" s="200" t="str">
        <f>'2016'!E10</f>
        <v>Tomas N</v>
      </c>
      <c r="M137" s="205" t="str">
        <f>'2017'!B10</f>
        <v>Magnus Pucko</v>
      </c>
      <c r="N137" s="198" t="str">
        <f>'2017'!C10</f>
        <v>Jan E</v>
      </c>
      <c r="O137" s="199" t="str">
        <f>'2017'!D10</f>
        <v>Björn</v>
      </c>
      <c r="P137" s="200" t="str">
        <f>'2017'!E10</f>
        <v>Tomas</v>
      </c>
    </row>
    <row r="138" spans="1:16" x14ac:dyDescent="0.25">
      <c r="A138" s="197" t="str">
        <f>'2014'!B11</f>
        <v>Bilbaneverket</v>
      </c>
      <c r="B138" s="198" t="str">
        <f>'2014'!C11</f>
        <v>Team Jäger</v>
      </c>
      <c r="C138" s="199" t="str">
        <f>'2014'!D11</f>
        <v>Scalextric</v>
      </c>
      <c r="D138" s="200" t="str">
        <f>'2014'!E11</f>
        <v>Pollys Pågar</v>
      </c>
      <c r="E138" s="197" t="str">
        <f>'2015'!B11</f>
        <v>Scalextric</v>
      </c>
      <c r="F138" s="198" t="str">
        <f>'2015'!C11</f>
        <v>Team Jäger</v>
      </c>
      <c r="G138" s="199" t="str">
        <f>'2015'!D11</f>
        <v>bilbaneverket</v>
      </c>
      <c r="H138" s="200" t="str">
        <f>'2015'!E11</f>
        <v>Pollys Pågar</v>
      </c>
      <c r="I138" s="197" t="str">
        <f>'2016'!B11</f>
        <v>Scalextric</v>
      </c>
      <c r="J138" s="198" t="str">
        <f>'2016'!C11</f>
        <v>Bilbaneverket</v>
      </c>
      <c r="K138" s="199" t="str">
        <f>'2016'!D11</f>
        <v>Pollys Pågar</v>
      </c>
      <c r="L138" s="200" t="str">
        <f>'2016'!E11</f>
        <v>Team Jäger</v>
      </c>
      <c r="M138" s="205" t="str">
        <f>'2017'!B11</f>
        <v>Pollys pågar</v>
      </c>
      <c r="N138" s="198" t="str">
        <f>'2017'!C11</f>
        <v>Team Cobra</v>
      </c>
      <c r="O138" s="199" t="str">
        <f>'2017'!D11</f>
        <v>Bilbaneverket</v>
      </c>
      <c r="P138" s="200" t="str">
        <f>'2017'!E11</f>
        <v>Team Jäger</v>
      </c>
    </row>
    <row r="139" spans="1:16" x14ac:dyDescent="0.25">
      <c r="A139" s="197">
        <f>'2014'!B12</f>
        <v>221.8</v>
      </c>
      <c r="B139" s="198">
        <f>'2014'!C12</f>
        <v>225.6</v>
      </c>
      <c r="C139" s="199">
        <f>'2014'!D12</f>
        <v>221.9</v>
      </c>
      <c r="D139" s="200">
        <f>'2014'!E12</f>
        <v>204.8</v>
      </c>
      <c r="E139" s="197">
        <f>'2015'!B12</f>
        <v>223.5</v>
      </c>
      <c r="F139" s="198">
        <f>'2015'!C12</f>
        <v>228.1</v>
      </c>
      <c r="G139" s="199">
        <f>'2015'!D12</f>
        <v>220.6</v>
      </c>
      <c r="H139" s="200">
        <f>'2015'!E12</f>
        <v>208</v>
      </c>
      <c r="I139" s="197">
        <f>'2016'!B12</f>
        <v>224</v>
      </c>
      <c r="J139" s="198">
        <f>'2016'!C12</f>
        <v>214.7</v>
      </c>
      <c r="K139" s="199">
        <f>'2016'!D12</f>
        <v>216.9</v>
      </c>
      <c r="L139" s="200">
        <f>'2016'!E12</f>
        <v>218.2</v>
      </c>
      <c r="M139" s="205">
        <f>'2017'!B12</f>
        <v>216.9</v>
      </c>
      <c r="N139" s="198">
        <f>'2017'!C12</f>
        <v>224</v>
      </c>
      <c r="O139" s="199">
        <f>'2017'!D12</f>
        <v>226.8</v>
      </c>
      <c r="P139" s="200">
        <f>'2017'!E12</f>
        <v>222</v>
      </c>
    </row>
    <row r="140" spans="1:16" x14ac:dyDescent="0.25">
      <c r="A140" s="197" t="str">
        <f>'2014'!B17</f>
        <v>Magnus H</v>
      </c>
      <c r="B140" s="198" t="str">
        <f>'2014'!C17</f>
        <v>Peter H</v>
      </c>
      <c r="C140" s="199" t="str">
        <f>'2014'!D17</f>
        <v>Patric s</v>
      </c>
      <c r="D140" s="200" t="str">
        <f>'2014'!E17</f>
        <v>Janne</v>
      </c>
      <c r="E140" s="197" t="str">
        <f>'2015'!B17</f>
        <v>Magnus H</v>
      </c>
      <c r="F140" s="198" t="str">
        <f>'2015'!C17</f>
        <v>Tomas Ni</v>
      </c>
      <c r="G140" s="199" t="str">
        <f>'2015'!D17</f>
        <v>Bosse</v>
      </c>
      <c r="H140" s="200" t="str">
        <f>'2015'!E17</f>
        <v>Björn</v>
      </c>
      <c r="I140" s="197" t="str">
        <f>'2016'!B17</f>
        <v>Indianen</v>
      </c>
      <c r="J140" s="198" t="str">
        <f>'2016'!C17</f>
        <v>Tomas w</v>
      </c>
      <c r="K140" s="199" t="str">
        <f>'2016'!D17</f>
        <v>Oskar</v>
      </c>
      <c r="L140" s="200" t="str">
        <f>'2016'!E17</f>
        <v>Pidde</v>
      </c>
      <c r="M140" s="205" t="str">
        <f>'2017'!B17</f>
        <v>Magnus H</v>
      </c>
      <c r="N140" s="198" t="str">
        <f>'2017'!C17</f>
        <v>Polly</v>
      </c>
      <c r="O140" s="199" t="str">
        <f>'2017'!D17</f>
        <v>Anders</v>
      </c>
      <c r="P140" s="200" t="str">
        <f>'2017'!E17</f>
        <v>Peter</v>
      </c>
    </row>
    <row r="141" spans="1:16" x14ac:dyDescent="0.25">
      <c r="A141" s="197" t="str">
        <f>'2014'!B18</f>
        <v>Pollys Pågar</v>
      </c>
      <c r="B141" s="198" t="str">
        <f>'2014'!C18</f>
        <v>Bilbaneverket</v>
      </c>
      <c r="C141" s="199" t="str">
        <f>'2014'!D18</f>
        <v>Team Jäger</v>
      </c>
      <c r="D141" s="200" t="str">
        <f>'2014'!E18</f>
        <v>Scalextric</v>
      </c>
      <c r="E141" s="197" t="str">
        <f>'2015'!B18</f>
        <v>Pollys Pågar</v>
      </c>
      <c r="F141" s="198" t="str">
        <f>'2015'!C18</f>
        <v>Scalextric</v>
      </c>
      <c r="G141" s="199" t="str">
        <f>'2015'!D18</f>
        <v>Team Jäger</v>
      </c>
      <c r="H141" s="200" t="str">
        <f>'2015'!E18</f>
        <v>bilbaneverket</v>
      </c>
      <c r="I141" s="197" t="str">
        <f>'2016'!B18</f>
        <v>Team Jäger</v>
      </c>
      <c r="J141" s="198" t="str">
        <f>'2016'!C18</f>
        <v>Scalextric</v>
      </c>
      <c r="K141" s="199" t="str">
        <f>'2016'!D18</f>
        <v>Bilbaneverket</v>
      </c>
      <c r="L141" s="200" t="str">
        <f>'2016'!E18</f>
        <v>Pollys Pågar</v>
      </c>
      <c r="M141" s="205" t="str">
        <f>'2017'!B18</f>
        <v>Team Jäger</v>
      </c>
      <c r="N141" s="198" t="str">
        <f>'2017'!C18</f>
        <v>Pollys pågar</v>
      </c>
      <c r="O141" s="199" t="str">
        <f>'2017'!D18</f>
        <v>Team Cobra</v>
      </c>
      <c r="P141" s="200" t="str">
        <f>'2017'!E18</f>
        <v>Bilbaneverket</v>
      </c>
    </row>
    <row r="142" spans="1:16" x14ac:dyDescent="0.25">
      <c r="A142" s="197">
        <f>'2014'!B19</f>
        <v>214.8</v>
      </c>
      <c r="B142" s="198">
        <f>'2014'!C19</f>
        <v>224.1</v>
      </c>
      <c r="C142" s="199">
        <f>'2014'!D19</f>
        <v>211.2</v>
      </c>
      <c r="D142" s="200">
        <f>'2014'!E19</f>
        <v>203.3</v>
      </c>
      <c r="E142" s="197">
        <f>'2015'!B19</f>
        <v>201.2</v>
      </c>
      <c r="F142" s="198">
        <f>'2015'!C19</f>
        <v>218.6</v>
      </c>
      <c r="G142" s="199">
        <f>'2015'!D19</f>
        <v>221.2</v>
      </c>
      <c r="H142" s="200">
        <f>'2015'!E19</f>
        <v>216.1</v>
      </c>
      <c r="I142" s="197">
        <f>'2016'!B19</f>
        <v>221.5</v>
      </c>
      <c r="J142" s="198">
        <f>'2016'!C19</f>
        <v>225</v>
      </c>
      <c r="K142" s="199">
        <f>'2016'!D19</f>
        <v>223</v>
      </c>
      <c r="L142" s="200">
        <f>'2016'!E19</f>
        <v>203.6</v>
      </c>
      <c r="M142" s="205">
        <f>'2017'!B19</f>
        <v>214.7</v>
      </c>
      <c r="N142" s="198">
        <f>'2017'!C19</f>
        <v>240.5</v>
      </c>
      <c r="O142" s="199">
        <f>'2017'!D19</f>
        <v>225.1</v>
      </c>
      <c r="P142" s="200">
        <f>'2017'!E19</f>
        <v>195.9</v>
      </c>
    </row>
    <row r="143" spans="1:16" x14ac:dyDescent="0.25">
      <c r="A143" s="197" t="str">
        <f>'2014'!B24</f>
        <v>Axel</v>
      </c>
      <c r="B143" s="198" t="str">
        <f>'2014'!C24</f>
        <v>Polly</v>
      </c>
      <c r="C143" s="199" t="str">
        <f>'2014'!D24</f>
        <v>Lasse P</v>
      </c>
      <c r="D143" s="200" t="str">
        <f>'2014'!E24</f>
        <v>Nane</v>
      </c>
      <c r="E143" s="197" t="str">
        <f>'2015'!B24</f>
        <v>Henrik</v>
      </c>
      <c r="F143" s="198" t="str">
        <f>'2015'!C24</f>
        <v>Polly</v>
      </c>
      <c r="G143" s="199" t="str">
        <f>'2015'!D24</f>
        <v>Felix</v>
      </c>
      <c r="H143" s="200" t="str">
        <f>'2015'!E24</f>
        <v>Indianen</v>
      </c>
      <c r="I143" s="197" t="str">
        <f>'2016'!B24</f>
        <v>Magnus H</v>
      </c>
      <c r="J143" s="198" t="str">
        <f>'2016'!C24</f>
        <v>Pontus</v>
      </c>
      <c r="K143" s="199" t="str">
        <f>'2016'!D24</f>
        <v>Tomas W</v>
      </c>
      <c r="L143" s="200" t="str">
        <f>'2016'!E24</f>
        <v>Björn</v>
      </c>
      <c r="M143" s="205" t="str">
        <f>'2017'!B24</f>
        <v>Henrik</v>
      </c>
      <c r="N143" s="198" t="str">
        <f>'2017'!C24</f>
        <v>Pontus</v>
      </c>
      <c r="O143" s="199" t="str">
        <f>'2017'!D24</f>
        <v>Hampus</v>
      </c>
      <c r="P143" s="200" t="str">
        <f>'2017'!E24</f>
        <v>Michael</v>
      </c>
    </row>
    <row r="144" spans="1:16" x14ac:dyDescent="0.25">
      <c r="A144" s="197" t="str">
        <f>'2014'!B25</f>
        <v>Scalextric</v>
      </c>
      <c r="B144" s="198" t="str">
        <f>'2014'!C25</f>
        <v>Pollys Pågar</v>
      </c>
      <c r="C144" s="199" t="str">
        <f>'2014'!D25</f>
        <v>Bilbaneverket</v>
      </c>
      <c r="D144" s="200" t="str">
        <f>'2014'!E25</f>
        <v>Team Jäger</v>
      </c>
      <c r="E144" s="197" t="str">
        <f>'2015'!B25</f>
        <v>bilbaneverket</v>
      </c>
      <c r="F144" s="198" t="str">
        <f>'2015'!C25</f>
        <v>Pollys Pågar</v>
      </c>
      <c r="G144" s="199" t="str">
        <f>'2015'!D25</f>
        <v>Scalextric</v>
      </c>
      <c r="H144" s="200" t="str">
        <f>'2015'!E25</f>
        <v>Team Jäger</v>
      </c>
      <c r="I144" s="197" t="str">
        <f>'2016'!B25</f>
        <v>Pollys Pågar</v>
      </c>
      <c r="J144" s="198" t="str">
        <f>'2016'!C25</f>
        <v>Team Jäger</v>
      </c>
      <c r="K144" s="199" t="str">
        <f>'2016'!D25</f>
        <v>Scalextric</v>
      </c>
      <c r="L144" s="200" t="str">
        <f>'2016'!E25</f>
        <v>Bilbaneverket</v>
      </c>
      <c r="M144" s="205" t="str">
        <f>'2017'!B25</f>
        <v>Bilbaneverket</v>
      </c>
      <c r="N144" s="198" t="str">
        <f>'2017'!C25</f>
        <v>Team Jäger</v>
      </c>
      <c r="O144" s="199" t="str">
        <f>'2017'!D25</f>
        <v>Pollys pågar</v>
      </c>
      <c r="P144" s="200" t="str">
        <f>'2017'!E25</f>
        <v>Team Cobra</v>
      </c>
    </row>
    <row r="145" spans="1:16" x14ac:dyDescent="0.25">
      <c r="A145" s="197">
        <f>'2014'!B26</f>
        <v>215.1</v>
      </c>
      <c r="B145" s="198">
        <f>'2014'!C26</f>
        <v>237.5</v>
      </c>
      <c r="C145" s="199">
        <f>'2014'!D26</f>
        <v>208.9</v>
      </c>
      <c r="D145" s="200">
        <f>'2014'!E26</f>
        <v>207.2</v>
      </c>
      <c r="E145" s="197">
        <f>'2015'!B26</f>
        <v>214.1</v>
      </c>
      <c r="F145" s="198">
        <f>'2015'!C26</f>
        <v>236.5</v>
      </c>
      <c r="G145" s="199">
        <f>'2015'!D26</f>
        <v>217.3</v>
      </c>
      <c r="H145" s="200">
        <f>'2015'!E26</f>
        <v>205.9</v>
      </c>
      <c r="I145" s="197">
        <f>'2016'!B26</f>
        <v>213.2</v>
      </c>
      <c r="J145" s="198">
        <f>'2016'!C26</f>
        <v>237.8</v>
      </c>
      <c r="K145" s="199">
        <f>'2016'!D26</f>
        <v>229.6</v>
      </c>
      <c r="L145" s="200">
        <f>'2016'!E26</f>
        <v>204</v>
      </c>
      <c r="M145" s="205">
        <f>'2017'!B26</f>
        <v>141.9</v>
      </c>
      <c r="N145" s="198">
        <f>'2017'!C26</f>
        <v>236.6</v>
      </c>
      <c r="O145" s="199">
        <f>'2017'!D26</f>
        <v>222.3</v>
      </c>
      <c r="P145" s="200">
        <f>'2017'!E26</f>
        <v>223.6</v>
      </c>
    </row>
    <row r="146" spans="1:16" x14ac:dyDescent="0.25">
      <c r="A146" s="197" t="str">
        <f>'2014'!B31</f>
        <v>Tomas</v>
      </c>
      <c r="B146" s="198" t="str">
        <f>'2014'!C31</f>
        <v>Anders</v>
      </c>
      <c r="C146" s="199" t="str">
        <f>'2014'!D31</f>
        <v>Hampus</v>
      </c>
      <c r="D146" s="200" t="str">
        <f>'2014'!E31</f>
        <v>Henrik</v>
      </c>
      <c r="E146" s="197" t="str">
        <f>'2015'!B31</f>
        <v>Pontus</v>
      </c>
      <c r="F146" s="198" t="str">
        <f>'2015'!C31</f>
        <v>Peter H</v>
      </c>
      <c r="G146" s="199" t="str">
        <f>'2015'!D31</f>
        <v>Hampus</v>
      </c>
      <c r="H146" s="200" t="str">
        <f>'2015'!E31</f>
        <v>Thomas W</v>
      </c>
      <c r="I146" s="197" t="str">
        <f>'2016'!B31</f>
        <v>Henrik</v>
      </c>
      <c r="J146" s="198" t="str">
        <f>'2016'!C31</f>
        <v>Polly</v>
      </c>
      <c r="K146" s="199" t="str">
        <f>'2016'!D31</f>
        <v>Lars H</v>
      </c>
      <c r="L146" s="200" t="str">
        <f>'2016'!E31</f>
        <v>Mikael L</v>
      </c>
      <c r="M146" s="205" t="str">
        <f>'2017'!B31</f>
        <v>Bosse</v>
      </c>
      <c r="N146" s="198" t="str">
        <f>'2017'!C31</f>
        <v>Oskar</v>
      </c>
      <c r="O146" s="199" t="str">
        <f>'2017'!D31</f>
        <v>Anders S</v>
      </c>
      <c r="P146" s="200" t="str">
        <f>'2017'!E31</f>
        <v>Daniel</v>
      </c>
    </row>
    <row r="147" spans="1:16" x14ac:dyDescent="0.25">
      <c r="A147" s="197" t="str">
        <f>'2014'!B32</f>
        <v>Team Jäger</v>
      </c>
      <c r="B147" s="198" t="str">
        <f>'2014'!C32</f>
        <v>Scalextric</v>
      </c>
      <c r="C147" s="199" t="str">
        <f>'2014'!D32</f>
        <v>Pollys Pågar</v>
      </c>
      <c r="D147" s="200" t="str">
        <f>'2014'!E32</f>
        <v>Bilbaneverket</v>
      </c>
      <c r="E147" s="197" t="str">
        <f>'2015'!B32</f>
        <v>Team Jäger</v>
      </c>
      <c r="F147" s="198" t="str">
        <f>'2015'!C32</f>
        <v>bilbaneverket</v>
      </c>
      <c r="G147" s="199" t="str">
        <f>'2015'!D32</f>
        <v>Pollys Pågar</v>
      </c>
      <c r="H147" s="200" t="str">
        <f>'2015'!E32</f>
        <v>Scalextric</v>
      </c>
      <c r="I147" s="197" t="str">
        <f>'2016'!B32</f>
        <v>Bilbaneverket</v>
      </c>
      <c r="J147" s="198" t="str">
        <f>'2016'!C32</f>
        <v>Pollys Pågar</v>
      </c>
      <c r="K147" s="199" t="str">
        <f>'2016'!D32</f>
        <v>Team Jäger</v>
      </c>
      <c r="L147" s="200" t="str">
        <f>'2016'!E32</f>
        <v>Scalextric</v>
      </c>
      <c r="M147" s="205" t="str">
        <f>'2017'!B32</f>
        <v>Team Cobra</v>
      </c>
      <c r="N147" s="198" t="str">
        <f>'2017'!C32</f>
        <v>Bilbaneverket</v>
      </c>
      <c r="O147" s="199" t="str">
        <f>'2017'!D32</f>
        <v>Team Jäger</v>
      </c>
      <c r="P147" s="200" t="str">
        <f>'2017'!E32</f>
        <v>Pollys pågar</v>
      </c>
    </row>
    <row r="148" spans="1:16" x14ac:dyDescent="0.25">
      <c r="A148" s="197">
        <f>'2014'!B33</f>
        <v>213.6</v>
      </c>
      <c r="B148" s="198">
        <f>'2014'!C33</f>
        <v>230.6</v>
      </c>
      <c r="C148" s="199">
        <f>'2014'!D33</f>
        <v>208</v>
      </c>
      <c r="D148" s="200">
        <f>'2014'!E33</f>
        <v>219.5</v>
      </c>
      <c r="E148" s="197">
        <f>'2015'!B33</f>
        <v>226.2</v>
      </c>
      <c r="F148" s="198">
        <f>'2015'!C33</f>
        <v>223.9</v>
      </c>
      <c r="G148" s="199">
        <f>'2015'!D33</f>
        <v>209.7</v>
      </c>
      <c r="H148" s="200">
        <f>'2015'!E33</f>
        <v>226.2</v>
      </c>
      <c r="I148" s="197">
        <f>'2016'!B33</f>
        <v>221.4</v>
      </c>
      <c r="J148" s="198">
        <f>'2016'!C33</f>
        <v>244.3</v>
      </c>
      <c r="K148" s="199">
        <f>'2016'!D33</f>
        <v>232.2</v>
      </c>
      <c r="L148" s="200">
        <f>'2016'!E33</f>
        <v>225.2</v>
      </c>
      <c r="M148" s="205">
        <f>'2017'!B33</f>
        <v>221.1</v>
      </c>
      <c r="N148" s="198">
        <f>'2017'!C33</f>
        <v>235.7</v>
      </c>
      <c r="O148" s="199">
        <f>'2017'!D33</f>
        <v>226.1</v>
      </c>
      <c r="P148" s="200">
        <f>'2017'!E33</f>
        <v>226.4</v>
      </c>
    </row>
    <row r="149" spans="1:16" x14ac:dyDescent="0.25">
      <c r="A149" s="197" t="str">
        <f>'2014'!B38</f>
        <v>Björn</v>
      </c>
      <c r="B149" s="198" t="str">
        <f>'2014'!C38</f>
        <v>Pontus</v>
      </c>
      <c r="C149" s="199" t="str">
        <f>'2014'!D38</f>
        <v>Thomas</v>
      </c>
      <c r="D149" s="200" t="str">
        <f>'2014'!E38</f>
        <v>Pidde</v>
      </c>
      <c r="E149" s="197" t="str">
        <f>'2015'!B38</f>
        <v>Axel</v>
      </c>
      <c r="F149" s="198" t="str">
        <f>'2015'!C38</f>
        <v>Bosse</v>
      </c>
      <c r="G149" s="199" t="str">
        <f>'2015'!D38</f>
        <v>Oskar</v>
      </c>
      <c r="H149" s="200" t="str">
        <f>'2015'!E38</f>
        <v>Pidde</v>
      </c>
      <c r="I149" s="197" t="str">
        <f>'2016'!B38</f>
        <v>Axel</v>
      </c>
      <c r="J149" s="198" t="str">
        <f>'2016'!C38</f>
        <v>Peter H</v>
      </c>
      <c r="K149" s="199" t="str">
        <f>'2016'!D38</f>
        <v>Hampus</v>
      </c>
      <c r="L149" s="200" t="str">
        <f>'2016'!E38</f>
        <v>Tomas N</v>
      </c>
      <c r="M149" s="205" t="str">
        <f>'2017'!B38</f>
        <v>Magnus Pucko</v>
      </c>
      <c r="N149" s="198" t="str">
        <f>'2017'!C38</f>
        <v>Jan E</v>
      </c>
      <c r="O149" s="199" t="str">
        <f>'2017'!D38</f>
        <v>Björn</v>
      </c>
      <c r="P149" s="200" t="str">
        <f>'2017'!E38</f>
        <v>Tomas</v>
      </c>
    </row>
    <row r="150" spans="1:16" x14ac:dyDescent="0.25">
      <c r="A150" s="197" t="str">
        <f>'2014'!B39</f>
        <v>Bilbaneverket</v>
      </c>
      <c r="B150" s="198" t="str">
        <f>'2014'!C39</f>
        <v>Team Jäger</v>
      </c>
      <c r="C150" s="199" t="str">
        <f>'2014'!D39</f>
        <v>Scalextric</v>
      </c>
      <c r="D150" s="200" t="str">
        <f>'2014'!E39</f>
        <v>Pollys Pågar</v>
      </c>
      <c r="E150" s="197" t="str">
        <f>'2015'!B39</f>
        <v>Scalextric</v>
      </c>
      <c r="F150" s="198" t="str">
        <f>'2015'!C39</f>
        <v>Team Jäger</v>
      </c>
      <c r="G150" s="199" t="str">
        <f>'2015'!D39</f>
        <v>bilbaneverket</v>
      </c>
      <c r="H150" s="200" t="str">
        <f>'2015'!E39</f>
        <v>Pollys Pågar</v>
      </c>
      <c r="I150" s="197" t="str">
        <f>'2016'!B39</f>
        <v>Scalextric</v>
      </c>
      <c r="J150" s="198" t="str">
        <f>'2016'!C39</f>
        <v>Bilbaneverket</v>
      </c>
      <c r="K150" s="199" t="str">
        <f>'2016'!D39</f>
        <v>Pollys Pågar</v>
      </c>
      <c r="L150" s="200" t="str">
        <f>'2016'!E39</f>
        <v>Team Jäger</v>
      </c>
      <c r="M150" s="205" t="str">
        <f>'2017'!B39</f>
        <v>Pollys pågar</v>
      </c>
      <c r="N150" s="198" t="str">
        <f>'2017'!C39</f>
        <v>Team Cobra</v>
      </c>
      <c r="O150" s="199" t="str">
        <f>'2017'!D39</f>
        <v>Bilbaneverket</v>
      </c>
      <c r="P150" s="200" t="str">
        <f>'2017'!E39</f>
        <v>Team Jäger</v>
      </c>
    </row>
    <row r="151" spans="1:16" x14ac:dyDescent="0.25">
      <c r="A151" s="197">
        <f>'2014'!B40</f>
        <v>224.6</v>
      </c>
      <c r="B151" s="198">
        <f>'2014'!C40</f>
        <v>224.3</v>
      </c>
      <c r="C151" s="199">
        <f>'2014'!D40</f>
        <v>221.4</v>
      </c>
      <c r="D151" s="200">
        <f>'2014'!E40</f>
        <v>201.4</v>
      </c>
      <c r="E151" s="197">
        <f>'2015'!B40</f>
        <v>231</v>
      </c>
      <c r="F151" s="198">
        <f>'2015'!C40</f>
        <v>227.1</v>
      </c>
      <c r="G151" s="199">
        <f>'2015'!D40</f>
        <v>226.9</v>
      </c>
      <c r="H151" s="200">
        <f>'2015'!E40</f>
        <v>206.9</v>
      </c>
      <c r="I151" s="197">
        <f>'2016'!B40</f>
        <v>224</v>
      </c>
      <c r="J151" s="198">
        <f>'2016'!C40</f>
        <v>206.9</v>
      </c>
      <c r="K151" s="199">
        <f>'2016'!D40</f>
        <v>217.6</v>
      </c>
      <c r="L151" s="200">
        <f>'2016'!E40</f>
        <v>220.2</v>
      </c>
      <c r="M151" s="205">
        <f>'2017'!B40</f>
        <v>222.9</v>
      </c>
      <c r="N151" s="198">
        <f>'2017'!C40</f>
        <v>227.2</v>
      </c>
      <c r="O151" s="199">
        <f>'2017'!D40</f>
        <v>230.1</v>
      </c>
      <c r="P151" s="200">
        <f>'2017'!E40</f>
        <v>220.6</v>
      </c>
    </row>
    <row r="152" spans="1:16" x14ac:dyDescent="0.25">
      <c r="A152" s="197" t="str">
        <f>'2014'!B45</f>
        <v>Magnus H</v>
      </c>
      <c r="B152" s="198" t="str">
        <f>'2014'!C45</f>
        <v>Peter H</v>
      </c>
      <c r="C152" s="199" t="str">
        <f>'2014'!D45</f>
        <v>Patric s</v>
      </c>
      <c r="D152" s="200" t="str">
        <f>'2014'!E45</f>
        <v>Anders</v>
      </c>
      <c r="E152" s="197" t="str">
        <f>'2015'!B45</f>
        <v>Magnus H</v>
      </c>
      <c r="F152" s="198" t="str">
        <f>'2015'!C45</f>
        <v>Tomas Ni</v>
      </c>
      <c r="G152" s="199" t="str">
        <f>'2015'!D45</f>
        <v>Indianen</v>
      </c>
      <c r="H152" s="200" t="str">
        <f>'2015'!E45</f>
        <v>björn</v>
      </c>
      <c r="I152" s="197" t="str">
        <f>'2016'!B45</f>
        <v>Indianen</v>
      </c>
      <c r="J152" s="198" t="str">
        <f>'2016'!C45</f>
        <v>Mikael l</v>
      </c>
      <c r="K152" s="199" t="str">
        <f>'2016'!D45</f>
        <v>Oskar</v>
      </c>
      <c r="L152" s="200" t="str">
        <f>'2016'!E45</f>
        <v>Pidde</v>
      </c>
      <c r="M152" s="205" t="str">
        <f>'2017'!B45</f>
        <v>Magnus H</v>
      </c>
      <c r="N152" s="198" t="str">
        <f>'2017'!C45</f>
        <v>Polly</v>
      </c>
      <c r="O152" s="199" t="str">
        <f>'2017'!D45</f>
        <v>Bosse</v>
      </c>
      <c r="P152" s="200" t="str">
        <f>'2017'!E45</f>
        <v>Peter</v>
      </c>
    </row>
    <row r="153" spans="1:16" x14ac:dyDescent="0.25">
      <c r="A153" s="197" t="str">
        <f>'2014'!B46</f>
        <v>Pollys Pågar</v>
      </c>
      <c r="B153" s="198" t="str">
        <f>'2014'!C46</f>
        <v>Bilbaneverket</v>
      </c>
      <c r="C153" s="199" t="str">
        <f>'2014'!D46</f>
        <v>Team Jäger</v>
      </c>
      <c r="D153" s="200" t="str">
        <f>'2014'!E46</f>
        <v>Scalextric</v>
      </c>
      <c r="E153" s="197" t="str">
        <f>'2015'!B46</f>
        <v>Pollys Pågar</v>
      </c>
      <c r="F153" s="198" t="str">
        <f>'2015'!C46</f>
        <v>Scalextric</v>
      </c>
      <c r="G153" s="199" t="str">
        <f>'2015'!D46</f>
        <v>Team Jäger</v>
      </c>
      <c r="H153" s="200" t="str">
        <f>'2015'!E46</f>
        <v>bilbaneverket</v>
      </c>
      <c r="I153" s="197" t="str">
        <f>'2016'!B46</f>
        <v>Team Jäger</v>
      </c>
      <c r="J153" s="198" t="str">
        <f>'2016'!C46</f>
        <v>Scalextric</v>
      </c>
      <c r="K153" s="199" t="str">
        <f>'2016'!D46</f>
        <v>Bilbaneverket</v>
      </c>
      <c r="L153" s="200" t="str">
        <f>'2016'!E46</f>
        <v>Pollys Pågar</v>
      </c>
      <c r="M153" s="205" t="str">
        <f>'2017'!B46</f>
        <v>Team Jäger</v>
      </c>
      <c r="N153" s="198" t="str">
        <f>'2017'!C46</f>
        <v>Pollys pågar</v>
      </c>
      <c r="O153" s="199" t="str">
        <f>'2017'!D46</f>
        <v>Team Cobra</v>
      </c>
      <c r="P153" s="200" t="str">
        <f>'2017'!E46</f>
        <v>Bilbaneverket</v>
      </c>
    </row>
    <row r="154" spans="1:16" x14ac:dyDescent="0.25">
      <c r="A154" s="197">
        <f>'2014'!B47</f>
        <v>211.4</v>
      </c>
      <c r="B154" s="198">
        <f>'2014'!C47</f>
        <v>222.2</v>
      </c>
      <c r="C154" s="199">
        <f>'2014'!D47</f>
        <v>207.6</v>
      </c>
      <c r="D154" s="200">
        <f>'2014'!E47</f>
        <v>224</v>
      </c>
      <c r="E154" s="197">
        <f>'2015'!B47</f>
        <v>210.6</v>
      </c>
      <c r="F154" s="198">
        <f>'2015'!C47</f>
        <v>223</v>
      </c>
      <c r="G154" s="199">
        <f>'2015'!D47</f>
        <v>216.5</v>
      </c>
      <c r="H154" s="200">
        <f>'2015'!E47</f>
        <v>220.6</v>
      </c>
      <c r="I154" s="197">
        <f>'2016'!B47</f>
        <v>225.3</v>
      </c>
      <c r="J154" s="198">
        <f>'2016'!C47</f>
        <v>236.3</v>
      </c>
      <c r="K154" s="199">
        <f>'2016'!D47</f>
        <v>223.5</v>
      </c>
      <c r="L154" s="200">
        <f>'2016'!E47</f>
        <v>207.1</v>
      </c>
      <c r="M154" s="205">
        <f>'2017'!B47</f>
        <v>221.4</v>
      </c>
      <c r="N154" s="198">
        <f>'2017'!C47</f>
        <v>245.4</v>
      </c>
      <c r="O154" s="199">
        <f>'2017'!D47</f>
        <v>223.9</v>
      </c>
      <c r="P154" s="200">
        <f>'2017'!E47</f>
        <v>223.7</v>
      </c>
    </row>
    <row r="155" spans="1:16" x14ac:dyDescent="0.25">
      <c r="A155" s="197" t="str">
        <f>'2014'!B52</f>
        <v>Axel</v>
      </c>
      <c r="B155" s="198" t="str">
        <f>'2014'!C52</f>
        <v>Polly</v>
      </c>
      <c r="C155" s="199" t="str">
        <f>'2014'!D52</f>
        <v>Lasse P</v>
      </c>
      <c r="D155" s="200" t="str">
        <f>'2014'!E52</f>
        <v>Nane</v>
      </c>
      <c r="E155" s="197" t="str">
        <f>'2015'!B52</f>
        <v>Henrik</v>
      </c>
      <c r="F155" s="198" t="str">
        <f>'2015'!C52</f>
        <v>Polly</v>
      </c>
      <c r="G155" s="199" t="str">
        <f>'2015'!D52</f>
        <v>Felix</v>
      </c>
      <c r="H155" s="200" t="str">
        <f>'2015'!E52</f>
        <v>Pontus</v>
      </c>
      <c r="I155" s="197" t="str">
        <f>'2016'!B52</f>
        <v>Magnus H</v>
      </c>
      <c r="J155" s="198" t="str">
        <f>'2016'!C52</f>
        <v>Pontus</v>
      </c>
      <c r="K155" s="199" t="str">
        <f>'2016'!D52</f>
        <v>Tomas W</v>
      </c>
      <c r="L155" s="200" t="str">
        <f>'2016'!E52</f>
        <v>Björn</v>
      </c>
      <c r="M155" s="205" t="str">
        <f>'2017'!B52</f>
        <v>Henrik</v>
      </c>
      <c r="N155" s="198" t="str">
        <f>'2017'!C52</f>
        <v>Pontus</v>
      </c>
      <c r="O155" s="199" t="str">
        <f>'2017'!D52</f>
        <v>Hampus</v>
      </c>
      <c r="P155" s="200" t="str">
        <f>'2017'!E52</f>
        <v>Michael</v>
      </c>
    </row>
    <row r="156" spans="1:16" x14ac:dyDescent="0.25">
      <c r="A156" s="197" t="str">
        <f>'2014'!B53</f>
        <v>Scalextric</v>
      </c>
      <c r="B156" s="198" t="str">
        <f>'2014'!C53</f>
        <v>Pollys Pågar</v>
      </c>
      <c r="C156" s="199" t="str">
        <f>'2014'!D53</f>
        <v>Bilbaneverket</v>
      </c>
      <c r="D156" s="200" t="str">
        <f>'2014'!E53</f>
        <v>Team Jäger</v>
      </c>
      <c r="E156" s="197" t="str">
        <f>'2015'!B53</f>
        <v>bilbaneverket</v>
      </c>
      <c r="F156" s="198" t="str">
        <f>'2015'!C53</f>
        <v>Pollys Pågar</v>
      </c>
      <c r="G156" s="199" t="str">
        <f>'2015'!D53</f>
        <v>Scalextric</v>
      </c>
      <c r="H156" s="200" t="str">
        <f>'2015'!E53</f>
        <v>Team Jäger</v>
      </c>
      <c r="I156" s="197" t="str">
        <f>'2016'!B53</f>
        <v>Pollys Pågar</v>
      </c>
      <c r="J156" s="198" t="str">
        <f>'2016'!C53</f>
        <v>Team Jäger</v>
      </c>
      <c r="K156" s="199" t="str">
        <f>'2016'!D53</f>
        <v>Scalextric</v>
      </c>
      <c r="L156" s="200" t="str">
        <f>'2016'!E53</f>
        <v>Bilbaneverket</v>
      </c>
      <c r="M156" s="205" t="str">
        <f>'2017'!B53</f>
        <v>Bilbaneverket</v>
      </c>
      <c r="N156" s="198" t="str">
        <f>'2017'!C53</f>
        <v>Team Jäger</v>
      </c>
      <c r="O156" s="199" t="str">
        <f>'2017'!D53</f>
        <v>Pollys pågar</v>
      </c>
      <c r="P156" s="200" t="str">
        <f>'2017'!E53</f>
        <v>Team Cobra</v>
      </c>
    </row>
    <row r="157" spans="1:16" x14ac:dyDescent="0.25">
      <c r="A157" s="197">
        <f>'2014'!B54</f>
        <v>220.6</v>
      </c>
      <c r="B157" s="198">
        <f>'2014'!C54</f>
        <v>237.1</v>
      </c>
      <c r="C157" s="199">
        <f>'2014'!D54</f>
        <v>209.3</v>
      </c>
      <c r="D157" s="200">
        <f>'2014'!E54</f>
        <v>210.9</v>
      </c>
      <c r="E157" s="197">
        <f>'2015'!B54</f>
        <v>224</v>
      </c>
      <c r="F157" s="198">
        <f>'2015'!C54</f>
        <v>237.3</v>
      </c>
      <c r="G157" s="199">
        <f>'2015'!D54</f>
        <v>221</v>
      </c>
      <c r="H157" s="200">
        <f>'2015'!E54</f>
        <v>224.6</v>
      </c>
      <c r="I157" s="197">
        <f>'2016'!B54</f>
        <v>192.4</v>
      </c>
      <c r="J157" s="198">
        <f>'2016'!C54</f>
        <v>239.3</v>
      </c>
      <c r="K157" s="199">
        <f>'2016'!D54</f>
        <v>231.4</v>
      </c>
      <c r="L157" s="200">
        <f>'2016'!E54</f>
        <v>221.4</v>
      </c>
      <c r="M157" s="205">
        <f>'2017'!B54</f>
        <v>210.7</v>
      </c>
      <c r="N157" s="198">
        <f>'2017'!C54</f>
        <v>236</v>
      </c>
      <c r="O157" s="199">
        <f>'2017'!D54</f>
        <v>225</v>
      </c>
      <c r="P157" s="200">
        <f>'2017'!E54</f>
        <v>228.6</v>
      </c>
    </row>
    <row r="158" spans="1:16" x14ac:dyDescent="0.25">
      <c r="A158" s="197" t="str">
        <f>'2014'!B59</f>
        <v>Tomas</v>
      </c>
      <c r="B158" s="198" t="str">
        <f>'2014'!C59</f>
        <v>janne</v>
      </c>
      <c r="C158" s="199" t="str">
        <f>'2014'!D59</f>
        <v>Hampus</v>
      </c>
      <c r="D158" s="200" t="str">
        <f>'2014'!E59</f>
        <v>Henrik</v>
      </c>
      <c r="E158" s="197" t="str">
        <f>'2015'!B59</f>
        <v>Bosse</v>
      </c>
      <c r="F158" s="198" t="str">
        <f>'2015'!C59</f>
        <v>Peter H</v>
      </c>
      <c r="G158" s="199" t="str">
        <f>'2015'!D59</f>
        <v>Hampus</v>
      </c>
      <c r="H158" s="200" t="str">
        <f>'2015'!E59</f>
        <v>Thomas W</v>
      </c>
      <c r="I158" s="197" t="str">
        <f>'2016'!B59</f>
        <v>Peter H</v>
      </c>
      <c r="J158" s="198" t="str">
        <f>'2016'!C59</f>
        <v>Polly</v>
      </c>
      <c r="K158" s="199" t="str">
        <f>'2016'!D59</f>
        <v>Lars H</v>
      </c>
      <c r="L158" s="200" t="str">
        <f>'2016'!E59</f>
        <v>Mikael L</v>
      </c>
      <c r="M158" s="205" t="str">
        <f>'2017'!B59</f>
        <v>Anders</v>
      </c>
      <c r="N158" s="198" t="str">
        <f>'2017'!C59</f>
        <v>Oskar</v>
      </c>
      <c r="O158" s="199" t="str">
        <f>'2017'!D59</f>
        <v>Anders S</v>
      </c>
      <c r="P158" s="200" t="str">
        <f>'2017'!E59</f>
        <v>Daniel</v>
      </c>
    </row>
    <row r="159" spans="1:16" x14ac:dyDescent="0.25">
      <c r="A159" s="197" t="str">
        <f>'2014'!B60</f>
        <v>Team Jäger</v>
      </c>
      <c r="B159" s="198" t="str">
        <f>'2014'!C60</f>
        <v>Scalextric</v>
      </c>
      <c r="C159" s="199" t="str">
        <f>'2014'!D60</f>
        <v>Pollys Pågar</v>
      </c>
      <c r="D159" s="200" t="str">
        <f>'2014'!E60</f>
        <v>Bilbaneverket</v>
      </c>
      <c r="E159" s="197" t="str">
        <f>'2015'!B60</f>
        <v>Team Jäger</v>
      </c>
      <c r="F159" s="198" t="str">
        <f>'2015'!C60</f>
        <v>bilbaneverket</v>
      </c>
      <c r="G159" s="199" t="str">
        <f>'2015'!D60</f>
        <v>Pollys Pågar</v>
      </c>
      <c r="H159" s="200" t="str">
        <f>'2015'!E60</f>
        <v>Scalextric</v>
      </c>
      <c r="I159" s="197" t="str">
        <f>'2016'!B60</f>
        <v>Bilbaneverket</v>
      </c>
      <c r="J159" s="198" t="str">
        <f>'2016'!C60</f>
        <v>Pollys Pågar</v>
      </c>
      <c r="K159" s="199" t="str">
        <f>'2016'!D60</f>
        <v>Team Jäger</v>
      </c>
      <c r="L159" s="200" t="str">
        <f>'2016'!E60</f>
        <v>Scalextric</v>
      </c>
      <c r="M159" s="205" t="str">
        <f>'2017'!B60</f>
        <v>Team Cobra</v>
      </c>
      <c r="N159" s="198" t="str">
        <f>'2017'!C60</f>
        <v>Bilbaneverket</v>
      </c>
      <c r="O159" s="199" t="str">
        <f>'2017'!D60</f>
        <v>Team Jäger</v>
      </c>
      <c r="P159" s="200" t="str">
        <f>'2017'!E60</f>
        <v>Pollys pågar</v>
      </c>
    </row>
    <row r="160" spans="1:16" x14ac:dyDescent="0.25">
      <c r="A160" s="197">
        <f>'2014'!B61</f>
        <v>186.5</v>
      </c>
      <c r="B160" s="198">
        <f>'2014'!C61</f>
        <v>217.5</v>
      </c>
      <c r="C160" s="199">
        <f>'2014'!D61</f>
        <v>201.6</v>
      </c>
      <c r="D160" s="200">
        <f>'2014'!E61</f>
        <v>207</v>
      </c>
      <c r="E160" s="197">
        <f>'2015'!B61</f>
        <v>222.4</v>
      </c>
      <c r="F160" s="198">
        <f>'2015'!C61</f>
        <v>226.4</v>
      </c>
      <c r="G160" s="199">
        <f>'2015'!D61</f>
        <v>216.3</v>
      </c>
      <c r="H160" s="200">
        <f>'2015'!E61</f>
        <v>229.2</v>
      </c>
      <c r="I160" s="197">
        <f>'2016'!B61</f>
        <v>146.69999999999999</v>
      </c>
      <c r="J160" s="198">
        <f>'2016'!C61</f>
        <v>243.7</v>
      </c>
      <c r="K160" s="199">
        <f>'2016'!D61</f>
        <v>234.1</v>
      </c>
      <c r="L160" s="200">
        <f>'2016'!E61</f>
        <v>230</v>
      </c>
      <c r="M160" s="205">
        <f>'2017'!B61</f>
        <v>224.4</v>
      </c>
      <c r="N160" s="198">
        <f>'2017'!C61</f>
        <v>234</v>
      </c>
      <c r="O160" s="199">
        <f>'2017'!D61</f>
        <v>226.6</v>
      </c>
      <c r="P160" s="200">
        <f>'2017'!E61</f>
        <v>232.1</v>
      </c>
    </row>
    <row r="161" spans="1:16" x14ac:dyDescent="0.25">
      <c r="A161" s="197" t="str">
        <f>'2014'!B66</f>
        <v>Björn</v>
      </c>
      <c r="B161" s="198" t="str">
        <f>'2014'!C66</f>
        <v>Pontus</v>
      </c>
      <c r="C161" s="199" t="str">
        <f>'2014'!D66</f>
        <v>Thomas</v>
      </c>
      <c r="D161" s="200" t="str">
        <f>'2014'!E66</f>
        <v>Pidde</v>
      </c>
      <c r="E161" s="197" t="str">
        <f>'2015'!B66</f>
        <v>Axel</v>
      </c>
      <c r="F161" s="198" t="str">
        <f>'2015'!C66</f>
        <v>Indianen</v>
      </c>
      <c r="G161" s="199" t="str">
        <f>'2015'!D66</f>
        <v>Oskar</v>
      </c>
      <c r="H161" s="200" t="str">
        <f>'2015'!E66</f>
        <v>Pidde</v>
      </c>
      <c r="I161" s="197" t="str">
        <f>'2016'!B66</f>
        <v>Axel</v>
      </c>
      <c r="J161" s="198" t="str">
        <f>'2016'!C66</f>
        <v>Henrik</v>
      </c>
      <c r="K161" s="199" t="str">
        <f>'2016'!D66</f>
        <v>Hampus</v>
      </c>
      <c r="L161" s="200" t="str">
        <f>'2016'!E66</f>
        <v>Tomas N</v>
      </c>
      <c r="M161" s="205" t="str">
        <f>'2017'!B66</f>
        <v>Magnus Pucko</v>
      </c>
      <c r="N161" s="198" t="str">
        <f>'2017'!C66</f>
        <v>Jan E</v>
      </c>
      <c r="O161" s="199" t="str">
        <f>'2017'!D66</f>
        <v>Björn</v>
      </c>
      <c r="P161" s="200" t="str">
        <f>'2017'!E66</f>
        <v>Tomas</v>
      </c>
    </row>
    <row r="162" spans="1:16" x14ac:dyDescent="0.25">
      <c r="A162" s="197" t="str">
        <f>'2014'!B67</f>
        <v>Bilbaneverket</v>
      </c>
      <c r="B162" s="198" t="str">
        <f>'2014'!C67</f>
        <v>Team Jäger</v>
      </c>
      <c r="C162" s="199" t="str">
        <f>'2014'!D67</f>
        <v>Scalextric</v>
      </c>
      <c r="D162" s="200" t="str">
        <f>'2014'!E67</f>
        <v>Pollys Pågar</v>
      </c>
      <c r="E162" s="197" t="str">
        <f>'2015'!B67</f>
        <v>Scalextric</v>
      </c>
      <c r="F162" s="198" t="str">
        <f>'2015'!C67</f>
        <v>Team Jäger</v>
      </c>
      <c r="G162" s="199" t="str">
        <f>'2015'!D67</f>
        <v>bilbaneverket</v>
      </c>
      <c r="H162" s="200" t="str">
        <f>'2015'!E67</f>
        <v>Pollys Pågar</v>
      </c>
      <c r="I162" s="197" t="str">
        <f>'2016'!B67</f>
        <v>Scalextric</v>
      </c>
      <c r="J162" s="198" t="str">
        <f>'2016'!C67</f>
        <v>Bilbaneverket</v>
      </c>
      <c r="K162" s="199" t="str">
        <f>'2016'!D67</f>
        <v>Pollys Pågar</v>
      </c>
      <c r="L162" s="200" t="str">
        <f>'2016'!E67</f>
        <v>Team Jäger</v>
      </c>
      <c r="M162" s="205" t="str">
        <f>'2017'!B67</f>
        <v>Pollys pågar</v>
      </c>
      <c r="N162" s="198" t="str">
        <f>'2017'!C67</f>
        <v>Team Cobra</v>
      </c>
      <c r="O162" s="199" t="str">
        <f>'2017'!D67</f>
        <v>Bilbaneverket</v>
      </c>
      <c r="P162" s="200" t="str">
        <f>'2017'!E67</f>
        <v>Team Jäger</v>
      </c>
    </row>
    <row r="163" spans="1:16" x14ac:dyDescent="0.25">
      <c r="A163" s="197">
        <f>'2014'!B68</f>
        <v>216.6</v>
      </c>
      <c r="B163" s="198">
        <f>'2014'!C68</f>
        <v>228.8</v>
      </c>
      <c r="C163" s="199">
        <f>'2014'!D68</f>
        <v>223.6</v>
      </c>
      <c r="D163" s="200">
        <f>'2014'!E68</f>
        <v>200.7</v>
      </c>
      <c r="E163" s="197">
        <f>'2015'!B68</f>
        <v>235.4</v>
      </c>
      <c r="F163" s="198">
        <f>'2015'!C68</f>
        <v>213</v>
      </c>
      <c r="G163" s="199">
        <f>'2015'!D68</f>
        <v>228.7</v>
      </c>
      <c r="H163" s="200">
        <f>'2015'!E68</f>
        <v>198.7</v>
      </c>
      <c r="I163" s="197">
        <f>'2016'!B68</f>
        <v>230.8</v>
      </c>
      <c r="J163" s="198">
        <f>'2016'!C68</f>
        <v>222.6</v>
      </c>
      <c r="K163" s="199">
        <f>'2016'!D68</f>
        <v>223.8</v>
      </c>
      <c r="L163" s="200">
        <f>'2016'!E68</f>
        <v>228.3</v>
      </c>
      <c r="M163" s="205">
        <f>'2017'!B68</f>
        <v>213.3</v>
      </c>
      <c r="N163" s="198">
        <f>'2017'!C68</f>
        <v>226.3</v>
      </c>
      <c r="O163" s="199">
        <f>'2017'!D68</f>
        <v>184.3</v>
      </c>
      <c r="P163" s="200">
        <f>'2017'!E68</f>
        <v>211.8</v>
      </c>
    </row>
    <row r="164" spans="1:16" x14ac:dyDescent="0.25">
      <c r="A164" s="197" t="str">
        <f>'2014'!B73</f>
        <v>Magnus H</v>
      </c>
      <c r="B164" s="198" t="str">
        <f>'2014'!C73</f>
        <v>Peter H</v>
      </c>
      <c r="C164" s="199" t="str">
        <f>'2014'!D73</f>
        <v>Patric s</v>
      </c>
      <c r="D164" s="200" t="str">
        <f>'2014'!E73</f>
        <v>Anders</v>
      </c>
      <c r="E164" s="197" t="str">
        <f>'2015'!B73</f>
        <v>Magnus H</v>
      </c>
      <c r="F164" s="198" t="str">
        <f>'2015'!C73</f>
        <v>Tomas Ni</v>
      </c>
      <c r="G164" s="199" t="str">
        <f>'2015'!D73</f>
        <v>Pontus</v>
      </c>
      <c r="H164" s="200" t="str">
        <f>'2015'!E73</f>
        <v>Björn</v>
      </c>
      <c r="I164" s="197" t="str">
        <f>'2016'!B73</f>
        <v>Indianen</v>
      </c>
      <c r="J164" s="198" t="str">
        <f>'2016'!C73</f>
        <v>Axel</v>
      </c>
      <c r="K164" s="199" t="str">
        <f>'2016'!D73</f>
        <v>Oskar</v>
      </c>
      <c r="L164" s="200" t="str">
        <f>'2016'!E73</f>
        <v>Pidde</v>
      </c>
      <c r="M164" s="205" t="str">
        <f>'2017'!B73</f>
        <v>Magnus H</v>
      </c>
      <c r="N164" s="198" t="str">
        <f>'2017'!C73</f>
        <v>Polly</v>
      </c>
      <c r="O164" s="199" t="str">
        <f>'2017'!D73</f>
        <v>Anders</v>
      </c>
      <c r="P164" s="200" t="str">
        <f>'2017'!E73</f>
        <v>Peter</v>
      </c>
    </row>
    <row r="165" spans="1:16" x14ac:dyDescent="0.25">
      <c r="A165" s="197" t="str">
        <f>'2014'!B74</f>
        <v>Pollys Pågar</v>
      </c>
      <c r="B165" s="198" t="str">
        <f>'2014'!C74</f>
        <v>Bilbaneverket</v>
      </c>
      <c r="C165" s="199" t="str">
        <f>'2014'!D74</f>
        <v>Team Jäger</v>
      </c>
      <c r="D165" s="200" t="str">
        <f>'2014'!E74</f>
        <v>Scalextric</v>
      </c>
      <c r="E165" s="197" t="str">
        <f>'2015'!B74</f>
        <v>Pollys Pågar</v>
      </c>
      <c r="F165" s="198" t="str">
        <f>'2015'!C74</f>
        <v>Scalextric</v>
      </c>
      <c r="G165" s="199" t="str">
        <f>'2015'!D74</f>
        <v>Team Jäger</v>
      </c>
      <c r="H165" s="200" t="str">
        <f>'2015'!E74</f>
        <v>bilbaneverket</v>
      </c>
      <c r="I165" s="197" t="str">
        <f>'2016'!B74</f>
        <v>Team Jäger</v>
      </c>
      <c r="J165" s="198" t="str">
        <f>'2016'!C74</f>
        <v>Scalextric</v>
      </c>
      <c r="K165" s="199" t="str">
        <f>'2016'!D74</f>
        <v>Bilbaneverket</v>
      </c>
      <c r="L165" s="200" t="str">
        <f>'2016'!E74</f>
        <v>Pollys Pågar</v>
      </c>
      <c r="M165" s="205" t="str">
        <f>'2017'!B74</f>
        <v>Team Jäger</v>
      </c>
      <c r="N165" s="198" t="str">
        <f>'2017'!C74</f>
        <v>Pollys pågar</v>
      </c>
      <c r="O165" s="199" t="str">
        <f>'2017'!D74</f>
        <v>Team Cobra</v>
      </c>
      <c r="P165" s="200" t="str">
        <f>'2017'!E74</f>
        <v>Bilbaneverket</v>
      </c>
    </row>
    <row r="166" spans="1:16" x14ac:dyDescent="0.25">
      <c r="A166" s="197">
        <f>'2014'!B75</f>
        <v>206.5</v>
      </c>
      <c r="B166" s="198">
        <f>'2014'!C75</f>
        <v>223.3</v>
      </c>
      <c r="C166" s="199">
        <f>'2014'!D75</f>
        <v>213.4</v>
      </c>
      <c r="D166" s="200">
        <f>'2014'!E75</f>
        <v>208.7</v>
      </c>
      <c r="E166" s="197">
        <f>'2015'!B75</f>
        <v>199.5</v>
      </c>
      <c r="F166" s="198">
        <f>'2015'!C75</f>
        <v>214.8</v>
      </c>
      <c r="G166" s="199">
        <f>'2015'!D75</f>
        <v>226.6</v>
      </c>
      <c r="H166" s="200">
        <f>'2015'!E75</f>
        <v>210</v>
      </c>
      <c r="I166" s="197">
        <f>'2016'!B75</f>
        <v>215</v>
      </c>
      <c r="J166" s="198">
        <f>'2016'!C75</f>
        <v>230.5</v>
      </c>
      <c r="K166" s="199">
        <f>'2016'!D75</f>
        <v>226</v>
      </c>
      <c r="L166" s="200">
        <f>'2016'!E75</f>
        <v>206.7</v>
      </c>
      <c r="M166" s="205">
        <f>'2017'!B75</f>
        <v>209.7</v>
      </c>
      <c r="N166" s="198">
        <f>'2017'!C75</f>
        <v>236.4</v>
      </c>
      <c r="O166" s="199">
        <f>'2017'!D75</f>
        <v>223.7</v>
      </c>
      <c r="P166" s="200">
        <f>'2017'!E75</f>
        <v>203.8</v>
      </c>
    </row>
    <row r="167" spans="1:16" x14ac:dyDescent="0.25">
      <c r="A167" s="197" t="str">
        <f>'2014'!B80</f>
        <v>Axel</v>
      </c>
      <c r="B167" s="198" t="str">
        <f>'2014'!C80</f>
        <v>Polly</v>
      </c>
      <c r="C167" s="199" t="str">
        <f>'2014'!D80</f>
        <v>Lasse P</v>
      </c>
      <c r="D167" s="200" t="str">
        <f>'2014'!E80</f>
        <v>Nane</v>
      </c>
      <c r="E167" s="197" t="str">
        <f>'2015'!B80</f>
        <v>Henrik</v>
      </c>
      <c r="F167" s="198" t="str">
        <f>'2015'!C80</f>
        <v>Polly</v>
      </c>
      <c r="G167" s="199" t="str">
        <f>'2015'!D80</f>
        <v>Felix</v>
      </c>
      <c r="H167" s="200" t="str">
        <f>'2015'!E80</f>
        <v>Bosse</v>
      </c>
      <c r="I167" s="197" t="str">
        <f>'2016'!B80</f>
        <v>Magnus H</v>
      </c>
      <c r="J167" s="198" t="str">
        <f>'2016'!C80</f>
        <v>Pontus</v>
      </c>
      <c r="K167" s="199" t="str">
        <f>'2016'!D80</f>
        <v>Tomas W</v>
      </c>
      <c r="L167" s="200" t="str">
        <f>'2016'!E80</f>
        <v>Björn</v>
      </c>
      <c r="M167" s="205" t="str">
        <f>'2017'!B80</f>
        <v>Henrik</v>
      </c>
      <c r="N167" s="198" t="str">
        <f>'2017'!C80</f>
        <v>Pontus</v>
      </c>
      <c r="O167" s="199" t="str">
        <f>'2017'!D80</f>
        <v>Hampus</v>
      </c>
      <c r="P167" s="200" t="str">
        <f>'2017'!E80</f>
        <v>Michael</v>
      </c>
    </row>
    <row r="168" spans="1:16" x14ac:dyDescent="0.25">
      <c r="A168" s="197" t="str">
        <f>'2014'!B81</f>
        <v>Scalextric</v>
      </c>
      <c r="B168" s="198" t="str">
        <f>'2014'!C81</f>
        <v>Pollys Pågar</v>
      </c>
      <c r="C168" s="199" t="str">
        <f>'2014'!D81</f>
        <v>Bilbaneverket</v>
      </c>
      <c r="D168" s="200" t="str">
        <f>'2014'!E81</f>
        <v>Team Jäger</v>
      </c>
      <c r="E168" s="197" t="str">
        <f>'2015'!B81</f>
        <v>bilbaneverket</v>
      </c>
      <c r="F168" s="198" t="str">
        <f>'2015'!C81</f>
        <v>Pollys Pågar</v>
      </c>
      <c r="G168" s="199" t="str">
        <f>'2015'!D81</f>
        <v>Scalextric</v>
      </c>
      <c r="H168" s="200" t="str">
        <f>'2015'!E81</f>
        <v>Team Jäger</v>
      </c>
      <c r="I168" s="197" t="str">
        <f>'2016'!B81</f>
        <v>Pollys Pågar</v>
      </c>
      <c r="J168" s="198" t="str">
        <f>'2016'!C81</f>
        <v>Team Jäger</v>
      </c>
      <c r="K168" s="199" t="str">
        <f>'2016'!D81</f>
        <v>Scalextric</v>
      </c>
      <c r="L168" s="200" t="str">
        <f>'2016'!E81</f>
        <v>Bilbaneverket</v>
      </c>
      <c r="M168" s="205" t="str">
        <f>'2017'!B81</f>
        <v>Bilbaneverket</v>
      </c>
      <c r="N168" s="198" t="str">
        <f>'2017'!C81</f>
        <v>Team Jäger</v>
      </c>
      <c r="O168" s="199" t="str">
        <f>'2017'!D81</f>
        <v>Pollys pågar</v>
      </c>
      <c r="P168" s="200" t="str">
        <f>'2017'!E81</f>
        <v>Team Cobra</v>
      </c>
    </row>
    <row r="169" spans="1:16" x14ac:dyDescent="0.25">
      <c r="A169" s="197">
        <f>'2014'!B82</f>
        <v>214.8</v>
      </c>
      <c r="B169" s="198">
        <f>'2014'!C82</f>
        <v>237.3</v>
      </c>
      <c r="C169" s="199">
        <f>'2014'!D82</f>
        <v>205.6</v>
      </c>
      <c r="D169" s="200">
        <f>'2014'!E82</f>
        <v>186.4</v>
      </c>
      <c r="E169" s="197">
        <f>'2015'!B82</f>
        <v>216.5</v>
      </c>
      <c r="F169" s="198">
        <f>'2015'!C82</f>
        <v>235.3</v>
      </c>
      <c r="G169" s="199">
        <f>'2015'!D82</f>
        <v>197.6</v>
      </c>
      <c r="H169" s="200">
        <f>'2015'!E82</f>
        <v>212.9</v>
      </c>
      <c r="I169" s="197">
        <f>'2016'!B82</f>
        <v>218.5</v>
      </c>
      <c r="J169" s="198">
        <f>'2016'!C82</f>
        <v>238.1</v>
      </c>
      <c r="K169" s="199">
        <f>'2016'!D82</f>
        <v>225.3</v>
      </c>
      <c r="L169" s="200">
        <f>'2016'!E82</f>
        <v>220.8</v>
      </c>
      <c r="M169" s="205">
        <f>'2017'!B82</f>
        <v>207.2</v>
      </c>
      <c r="N169" s="198">
        <f>'2017'!C82</f>
        <v>238.8</v>
      </c>
      <c r="O169" s="199">
        <f>'2017'!D82</f>
        <v>217.9</v>
      </c>
      <c r="P169" s="200">
        <f>'2017'!E82</f>
        <v>208.8</v>
      </c>
    </row>
    <row r="170" spans="1:16" x14ac:dyDescent="0.25">
      <c r="A170" s="197" t="str">
        <f>'2014'!B87</f>
        <v>Tomas</v>
      </c>
      <c r="B170" s="198" t="str">
        <f>'2014'!C87</f>
        <v>Janne</v>
      </c>
      <c r="C170" s="199" t="str">
        <f>'2014'!D87</f>
        <v>Hampus</v>
      </c>
      <c r="D170" s="200" t="str">
        <f>'2014'!E87</f>
        <v>Henrik</v>
      </c>
      <c r="E170" s="197" t="str">
        <f>'2015'!B87</f>
        <v>Indianen</v>
      </c>
      <c r="F170" s="198" t="str">
        <f>'2015'!C87</f>
        <v>Peter H</v>
      </c>
      <c r="G170" s="199" t="str">
        <f>'2015'!D87</f>
        <v>Hampus</v>
      </c>
      <c r="H170" s="200" t="str">
        <f>'2015'!E87</f>
        <v>Thomas W</v>
      </c>
      <c r="I170" s="197" t="str">
        <f>'2016'!B87</f>
        <v>Peter H</v>
      </c>
      <c r="J170" s="198" t="str">
        <f>'2016'!C87</f>
        <v>Polly</v>
      </c>
      <c r="K170" s="199" t="str">
        <f>'2016'!D87</f>
        <v>Lars H</v>
      </c>
      <c r="L170" s="200" t="str">
        <f>'2016'!E87</f>
        <v>Mikael L</v>
      </c>
      <c r="M170" s="205" t="str">
        <f>'2017'!B87</f>
        <v>Anders</v>
      </c>
      <c r="N170" s="198" t="str">
        <f>'2017'!C87</f>
        <v>Oskar</v>
      </c>
      <c r="O170" s="199" t="str">
        <f>'2017'!D87</f>
        <v>Anders S</v>
      </c>
      <c r="P170" s="200" t="str">
        <f>'2017'!E87</f>
        <v>Daniel</v>
      </c>
    </row>
    <row r="171" spans="1:16" x14ac:dyDescent="0.25">
      <c r="A171" s="197" t="str">
        <f>'2014'!B88</f>
        <v>Team Jäger</v>
      </c>
      <c r="B171" s="198" t="str">
        <f>'2014'!C88</f>
        <v>Scalextric</v>
      </c>
      <c r="C171" s="199" t="str">
        <f>'2014'!D88</f>
        <v>Pollys Pågar</v>
      </c>
      <c r="D171" s="200" t="str">
        <f>'2014'!E88</f>
        <v>Bilbaneverket</v>
      </c>
      <c r="E171" s="197" t="str">
        <f>'2015'!B88</f>
        <v>Team Jäger</v>
      </c>
      <c r="F171" s="198" t="str">
        <f>'2015'!C88</f>
        <v>bilbaneverket</v>
      </c>
      <c r="G171" s="199" t="str">
        <f>'2015'!D88</f>
        <v>Pollys Pågar</v>
      </c>
      <c r="H171" s="200" t="str">
        <f>'2015'!E88</f>
        <v>Scalextric</v>
      </c>
      <c r="I171" s="197" t="str">
        <f>'2016'!B88</f>
        <v>Bilbaneverket</v>
      </c>
      <c r="J171" s="198" t="str">
        <f>'2016'!C88</f>
        <v>Pollys Pågar</v>
      </c>
      <c r="K171" s="199" t="str">
        <f>'2016'!D88</f>
        <v>Team Jäger</v>
      </c>
      <c r="L171" s="200" t="str">
        <f>'2016'!E88</f>
        <v>Scalextric</v>
      </c>
      <c r="M171" s="205" t="str">
        <f>'2017'!B88</f>
        <v>Team Cobra</v>
      </c>
      <c r="N171" s="198" t="str">
        <f>'2017'!C88</f>
        <v>Bilbaneverket</v>
      </c>
      <c r="O171" s="199" t="str">
        <f>'2017'!D88</f>
        <v>Team Jäger</v>
      </c>
      <c r="P171" s="200" t="str">
        <f>'2017'!E88</f>
        <v>Pollys pågar</v>
      </c>
    </row>
    <row r="172" spans="1:16" x14ac:dyDescent="0.25">
      <c r="A172" s="197">
        <f>'2014'!B89</f>
        <v>216.1</v>
      </c>
      <c r="B172" s="198">
        <f>'2014'!C89</f>
        <v>215.6</v>
      </c>
      <c r="C172" s="199">
        <f>'2014'!D89</f>
        <v>197.5</v>
      </c>
      <c r="D172" s="200">
        <f>'2014'!E89</f>
        <v>213</v>
      </c>
      <c r="E172" s="197">
        <f>'2015'!B89</f>
        <v>205.7</v>
      </c>
      <c r="F172" s="198">
        <f>'2015'!C89</f>
        <v>222.9</v>
      </c>
      <c r="G172" s="199">
        <f>'2015'!D89</f>
        <v>210.6</v>
      </c>
      <c r="H172" s="200">
        <f>'2015'!E89</f>
        <v>208.7</v>
      </c>
      <c r="I172" s="197">
        <f>'2016'!B89</f>
        <v>172</v>
      </c>
      <c r="J172" s="198">
        <f>'2016'!C89</f>
        <v>238.1</v>
      </c>
      <c r="K172" s="199">
        <f>'2016'!D89</f>
        <v>228.6</v>
      </c>
      <c r="L172" s="200">
        <f>'2016'!E89</f>
        <v>203.6</v>
      </c>
      <c r="M172" s="205">
        <f>'2017'!B89</f>
        <v>218.9</v>
      </c>
      <c r="N172" s="198">
        <f>'2017'!C89</f>
        <v>209.6</v>
      </c>
      <c r="O172" s="199">
        <f>'2017'!D89</f>
        <v>222.8</v>
      </c>
      <c r="P172" s="200">
        <f>'2017'!E89</f>
        <v>228.2</v>
      </c>
    </row>
    <row r="173" spans="1:16" x14ac:dyDescent="0.25">
      <c r="A173" s="197" t="str">
        <f>'2014'!B94</f>
        <v>Björn</v>
      </c>
      <c r="B173" s="198" t="str">
        <f>'2014'!C94</f>
        <v>Pontus</v>
      </c>
      <c r="C173" s="199" t="str">
        <f>'2014'!D94</f>
        <v>Thomas</v>
      </c>
      <c r="D173" s="200" t="str">
        <f>'2014'!E94</f>
        <v>Pidde</v>
      </c>
      <c r="E173" s="197" t="str">
        <f>'2015'!B94</f>
        <v>Axel</v>
      </c>
      <c r="F173" s="198" t="str">
        <f>'2015'!C94</f>
        <v>Pontus</v>
      </c>
      <c r="G173" s="199" t="str">
        <f>'2015'!D94</f>
        <v>Oskar</v>
      </c>
      <c r="H173" s="200" t="str">
        <f>'2015'!E94</f>
        <v>Pidde</v>
      </c>
      <c r="I173" s="197" t="str">
        <f>'2016'!B94</f>
        <v>Axel</v>
      </c>
      <c r="J173" s="198" t="str">
        <f>'2016'!C94</f>
        <v>Henrik</v>
      </c>
      <c r="K173" s="199" t="str">
        <f>'2016'!D94</f>
        <v>Hampus</v>
      </c>
      <c r="L173" s="200" t="str">
        <f>'2016'!E94</f>
        <v>Tomas N</v>
      </c>
      <c r="M173" s="205" t="str">
        <f>'2017'!B94</f>
        <v>Magnus Pucko</v>
      </c>
      <c r="N173" s="198" t="str">
        <f>'2017'!C94</f>
        <v>Jan E</v>
      </c>
      <c r="O173" s="199" t="str">
        <f>'2017'!D94</f>
        <v>Björn</v>
      </c>
      <c r="P173" s="200" t="str">
        <f>'2017'!E94</f>
        <v>Tomas</v>
      </c>
    </row>
    <row r="174" spans="1:16" x14ac:dyDescent="0.25">
      <c r="A174" s="197" t="str">
        <f>'2014'!B95</f>
        <v>Bilbaneverket</v>
      </c>
      <c r="B174" s="198" t="str">
        <f>'2014'!C95</f>
        <v>Team Jäger</v>
      </c>
      <c r="C174" s="199" t="str">
        <f>'2014'!D95</f>
        <v>Scalextric</v>
      </c>
      <c r="D174" s="200" t="str">
        <f>'2014'!E95</f>
        <v>Pollys Pågar</v>
      </c>
      <c r="E174" s="197" t="str">
        <f>'2015'!B95</f>
        <v>Scalextric</v>
      </c>
      <c r="F174" s="198" t="str">
        <f>'2015'!C95</f>
        <v>Team Jäger</v>
      </c>
      <c r="G174" s="199" t="str">
        <f>'2015'!D95</f>
        <v>bilbaneverket</v>
      </c>
      <c r="H174" s="200" t="str">
        <f>'2015'!E95</f>
        <v>Pollys Pågar</v>
      </c>
      <c r="I174" s="197" t="str">
        <f>'2016'!B95</f>
        <v>Scalextric</v>
      </c>
      <c r="J174" s="198" t="str">
        <f>'2016'!C95</f>
        <v>Bilbaneverket</v>
      </c>
      <c r="K174" s="199" t="str">
        <f>'2016'!D95</f>
        <v>Pollys Pågar</v>
      </c>
      <c r="L174" s="200" t="str">
        <f>'2016'!E95</f>
        <v>Team Jäger</v>
      </c>
      <c r="M174" s="205" t="str">
        <f>'2017'!B95</f>
        <v>Pollys pågar</v>
      </c>
      <c r="N174" s="198" t="str">
        <f>'2017'!C95</f>
        <v>Team Cobra</v>
      </c>
      <c r="O174" s="199" t="str">
        <f>'2017'!D95</f>
        <v>Bilbaneverket</v>
      </c>
      <c r="P174" s="200" t="str">
        <f>'2017'!E95</f>
        <v>Team Jäger</v>
      </c>
    </row>
    <row r="175" spans="1:16" x14ac:dyDescent="0.25">
      <c r="A175" s="197">
        <f>'2014'!B96</f>
        <v>211.6</v>
      </c>
      <c r="B175" s="198">
        <f>'2014'!C96</f>
        <v>227.1</v>
      </c>
      <c r="C175" s="199">
        <f>'2014'!D96</f>
        <v>216.3</v>
      </c>
      <c r="D175" s="200">
        <f>'2014'!E96</f>
        <v>198.1</v>
      </c>
      <c r="E175" s="197">
        <f>'2015'!B96</f>
        <v>226.6</v>
      </c>
      <c r="F175" s="198">
        <f>'2015'!C96</f>
        <v>232.9</v>
      </c>
      <c r="G175" s="199">
        <f>'2015'!D96</f>
        <v>227.2</v>
      </c>
      <c r="H175" s="200">
        <f>'2015'!E96</f>
        <v>204.9</v>
      </c>
      <c r="I175" s="197">
        <f>'2016'!B96</f>
        <v>212</v>
      </c>
      <c r="J175" s="198">
        <f>'2016'!C96</f>
        <v>190</v>
      </c>
      <c r="K175" s="199">
        <f>'2016'!D96</f>
        <v>221.8</v>
      </c>
      <c r="L175" s="200">
        <f>'2016'!E96</f>
        <v>218.6</v>
      </c>
      <c r="M175" s="205">
        <f>'2017'!B96</f>
        <v>216.5</v>
      </c>
      <c r="N175" s="198">
        <f>'2017'!C96</f>
        <v>224.1</v>
      </c>
      <c r="O175" s="199">
        <f>'2017'!D96</f>
        <v>222.5</v>
      </c>
      <c r="P175" s="200">
        <f>'2017'!E96</f>
        <v>216</v>
      </c>
    </row>
    <row r="176" spans="1:16" x14ac:dyDescent="0.25">
      <c r="A176" s="197" t="str">
        <f>'2014'!B101</f>
        <v>Magnus H</v>
      </c>
      <c r="B176" s="198" t="str">
        <f>'2014'!C101</f>
        <v>Peter H</v>
      </c>
      <c r="C176" s="199" t="str">
        <f>'2014'!D101</f>
        <v>Patric s</v>
      </c>
      <c r="D176" s="200" t="str">
        <f>'2014'!E101</f>
        <v>Anders</v>
      </c>
      <c r="E176" s="197" t="str">
        <f>'2015'!B101</f>
        <v>Magnus H</v>
      </c>
      <c r="F176" s="198" t="str">
        <f>'2015'!C101</f>
        <v>Tomas Ni</v>
      </c>
      <c r="G176" s="199" t="str">
        <f>'2015'!D101</f>
        <v>Bosse</v>
      </c>
      <c r="H176" s="200" t="str">
        <f>'2015'!E101</f>
        <v>Björn</v>
      </c>
      <c r="I176" s="197" t="str">
        <f>'2016'!B101</f>
        <v>Indianen</v>
      </c>
      <c r="J176" s="198" t="str">
        <f>'2016'!C101</f>
        <v>Mikael L</v>
      </c>
      <c r="K176" s="199" t="str">
        <f>'2016'!D101</f>
        <v>Oskar</v>
      </c>
      <c r="L176" s="200" t="str">
        <f>'2016'!E101</f>
        <v>Pidde</v>
      </c>
      <c r="M176" s="205" t="str">
        <f>'2017'!B101</f>
        <v>Magnus H</v>
      </c>
      <c r="N176" s="198" t="str">
        <f>'2017'!C101</f>
        <v>Polly</v>
      </c>
      <c r="O176" s="199" t="str">
        <f>'2017'!D101</f>
        <v>Michael</v>
      </c>
      <c r="P176" s="200" t="str">
        <f>'2017'!E101</f>
        <v>Peter</v>
      </c>
    </row>
    <row r="177" spans="1:16" x14ac:dyDescent="0.25">
      <c r="A177" s="197" t="str">
        <f>'2014'!B102</f>
        <v>Pollys Pågar</v>
      </c>
      <c r="B177" s="198" t="str">
        <f>'2014'!C102</f>
        <v>Bilbaneverket</v>
      </c>
      <c r="C177" s="199" t="str">
        <f>'2014'!D102</f>
        <v>Team Jäger</v>
      </c>
      <c r="D177" s="200" t="str">
        <f>'2014'!E102</f>
        <v>Scalextric</v>
      </c>
      <c r="E177" s="197" t="str">
        <f>'2015'!B102</f>
        <v>Pollys Pågar</v>
      </c>
      <c r="F177" s="198" t="str">
        <f>'2015'!C102</f>
        <v>Scalextric</v>
      </c>
      <c r="G177" s="199" t="str">
        <f>'2015'!D102</f>
        <v>Team Jäger</v>
      </c>
      <c r="H177" s="200" t="str">
        <f>'2015'!E102</f>
        <v>bilbaneverket</v>
      </c>
      <c r="I177" s="197" t="str">
        <f>'2016'!B102</f>
        <v>Team Jäger</v>
      </c>
      <c r="J177" s="198" t="str">
        <f>'2016'!C102</f>
        <v>Scalextric</v>
      </c>
      <c r="K177" s="199" t="str">
        <f>'2016'!D102</f>
        <v>Bilbaneverket</v>
      </c>
      <c r="L177" s="200" t="str">
        <f>'2016'!E102</f>
        <v>Pollys Pågar</v>
      </c>
      <c r="M177" s="205" t="str">
        <f>'2017'!B102</f>
        <v>Team Jäger</v>
      </c>
      <c r="N177" s="198" t="str">
        <f>'2017'!C102</f>
        <v>Pollys pågar</v>
      </c>
      <c r="O177" s="199" t="str">
        <f>'2017'!D102</f>
        <v>Team Cobra</v>
      </c>
      <c r="P177" s="200" t="str">
        <f>'2017'!E102</f>
        <v>Bilbaneverket</v>
      </c>
    </row>
    <row r="178" spans="1:16" x14ac:dyDescent="0.25">
      <c r="A178" s="197">
        <f>'2014'!B103</f>
        <v>196</v>
      </c>
      <c r="B178" s="198">
        <f>'2014'!C103</f>
        <v>193.3</v>
      </c>
      <c r="C178" s="199">
        <f>'2014'!D103</f>
        <v>212.7</v>
      </c>
      <c r="D178" s="200">
        <f>'2014'!E103</f>
        <v>227</v>
      </c>
      <c r="E178" s="197">
        <f>'2015'!B103</f>
        <v>170</v>
      </c>
      <c r="F178" s="198">
        <f>'2015'!C103</f>
        <v>227.7</v>
      </c>
      <c r="G178" s="199">
        <f>'2015'!D103</f>
        <v>216.2</v>
      </c>
      <c r="H178" s="200">
        <f>'2015'!E103</f>
        <v>218.3</v>
      </c>
      <c r="I178" s="197">
        <f>'2016'!B103</f>
        <v>218.4</v>
      </c>
      <c r="J178" s="198">
        <f>'2016'!C103</f>
        <v>229.6</v>
      </c>
      <c r="K178" s="199">
        <f>'2016'!D103</f>
        <v>170.5</v>
      </c>
      <c r="L178" s="200">
        <f>'2016'!E103</f>
        <v>203.1</v>
      </c>
      <c r="M178" s="205">
        <f>'2017'!B103</f>
        <v>218.6</v>
      </c>
      <c r="N178" s="198">
        <f>'2017'!C103</f>
        <v>240.5</v>
      </c>
      <c r="O178" s="199">
        <f>'2017'!D103</f>
        <v>229.2</v>
      </c>
      <c r="P178" s="200">
        <f>'2017'!E103</f>
        <v>132.1</v>
      </c>
    </row>
    <row r="179" spans="1:16" x14ac:dyDescent="0.25">
      <c r="A179" s="197" t="str">
        <f>'2014'!B108</f>
        <v>Axel</v>
      </c>
      <c r="B179" s="198" t="str">
        <f>'2014'!C108</f>
        <v>Polly</v>
      </c>
      <c r="C179" s="199" t="str">
        <f>'2014'!D108</f>
        <v>Lasse P</v>
      </c>
      <c r="D179" s="200" t="str">
        <f>'2014'!E108</f>
        <v>Nane</v>
      </c>
      <c r="E179" s="197" t="str">
        <f>'2015'!B108</f>
        <v>Henrik</v>
      </c>
      <c r="F179" s="198" t="str">
        <f>'2015'!C108</f>
        <v>Polly</v>
      </c>
      <c r="G179" s="199" t="str">
        <f>'2015'!D108</f>
        <v>Axel</v>
      </c>
      <c r="H179" s="200" t="str">
        <f>'2015'!E108</f>
        <v>Pontus</v>
      </c>
      <c r="I179" s="197" t="str">
        <f>'2016'!B108</f>
        <v>Magnus H</v>
      </c>
      <c r="J179" s="198" t="str">
        <f>'2016'!C108</f>
        <v>Pontus</v>
      </c>
      <c r="K179" s="199" t="str">
        <f>'2016'!D108</f>
        <v>Tomas W</v>
      </c>
      <c r="L179" s="200" t="str">
        <f>'2016'!E108</f>
        <v>Björn</v>
      </c>
      <c r="M179" s="205" t="str">
        <f>'2017'!B108</f>
        <v>Henrik</v>
      </c>
      <c r="N179" s="198" t="str">
        <f>'2017'!C108</f>
        <v>Pontus</v>
      </c>
      <c r="O179" s="199" t="str">
        <f>'2017'!D108</f>
        <v>Hampus</v>
      </c>
      <c r="P179" s="200" t="str">
        <f>'2017'!E108</f>
        <v>Michael</v>
      </c>
    </row>
    <row r="180" spans="1:16" x14ac:dyDescent="0.25">
      <c r="A180" s="197" t="str">
        <f>'2014'!B109</f>
        <v>Scalextric</v>
      </c>
      <c r="B180" s="198" t="str">
        <f>'2014'!C109</f>
        <v>Pollys Pågar</v>
      </c>
      <c r="C180" s="199" t="str">
        <f>'2014'!D109</f>
        <v>Bilbaneverket</v>
      </c>
      <c r="D180" s="200" t="str">
        <f>'2014'!E109</f>
        <v>Team Jäger</v>
      </c>
      <c r="E180" s="197" t="str">
        <f>'2015'!B109</f>
        <v>bilbaneverket</v>
      </c>
      <c r="F180" s="198" t="str">
        <f>'2015'!C109</f>
        <v>Pollys Pågar</v>
      </c>
      <c r="G180" s="199" t="str">
        <f>'2015'!D109</f>
        <v>Scalextric</v>
      </c>
      <c r="H180" s="200" t="str">
        <f>'2015'!E109</f>
        <v>Team Jäger</v>
      </c>
      <c r="I180" s="197" t="str">
        <f>'2016'!B109</f>
        <v>Pollys Pågar</v>
      </c>
      <c r="J180" s="198" t="str">
        <f>'2016'!C109</f>
        <v>Team Jäger</v>
      </c>
      <c r="K180" s="199" t="str">
        <f>'2016'!D109</f>
        <v>Scalextric</v>
      </c>
      <c r="L180" s="200" t="str">
        <f>'2016'!E109</f>
        <v>Bilbaneverket</v>
      </c>
      <c r="M180" s="205" t="str">
        <f>'2017'!B109</f>
        <v>Bilbaneverket</v>
      </c>
      <c r="N180" s="198" t="str">
        <f>'2017'!C109</f>
        <v>Team Jäger</v>
      </c>
      <c r="O180" s="199" t="str">
        <f>'2017'!D109</f>
        <v>Pollys pågar</v>
      </c>
      <c r="P180" s="200" t="str">
        <f>'2017'!E109</f>
        <v>Team Cobra</v>
      </c>
    </row>
    <row r="181" spans="1:16" ht="15.75" thickBot="1" x14ac:dyDescent="0.3">
      <c r="A181" s="201">
        <f>[1]Blad1!$B110</f>
        <v>218.3</v>
      </c>
      <c r="B181" s="202">
        <f>[1]Blad1!$B110</f>
        <v>218.3</v>
      </c>
      <c r="C181" s="203">
        <f>[1]Blad1!$B110</f>
        <v>218.3</v>
      </c>
      <c r="D181" s="204">
        <f>[1]Blad1!$B110</f>
        <v>218.3</v>
      </c>
      <c r="E181" s="201">
        <f>'2015'!$B110</f>
        <v>217.8</v>
      </c>
      <c r="F181" s="202">
        <f>'2015'!$B110</f>
        <v>217.8</v>
      </c>
      <c r="G181" s="203">
        <f>'2015'!$B110</f>
        <v>217.8</v>
      </c>
      <c r="H181" s="204">
        <f>'2015'!$B110</f>
        <v>217.8</v>
      </c>
      <c r="I181" s="201">
        <f>'2016'!$B110</f>
        <v>222</v>
      </c>
      <c r="J181" s="202">
        <f>'2016'!$B110</f>
        <v>222</v>
      </c>
      <c r="K181" s="203">
        <f>'2016'!$B110</f>
        <v>222</v>
      </c>
      <c r="L181" s="204">
        <f>'2016'!$B110</f>
        <v>222</v>
      </c>
      <c r="M181" s="206">
        <f>'2017'!$B110</f>
        <v>203.5</v>
      </c>
      <c r="N181" s="202">
        <f>'2017'!$B110</f>
        <v>203.5</v>
      </c>
      <c r="O181" s="203">
        <f>'2017'!$B110</f>
        <v>203.5</v>
      </c>
      <c r="P181" s="204">
        <f>'2017'!$B110</f>
        <v>203.5</v>
      </c>
    </row>
  </sheetData>
  <mergeCells count="30">
    <mergeCell ref="AP101:AT101"/>
    <mergeCell ref="N101:P101"/>
    <mergeCell ref="Q101:S101"/>
    <mergeCell ref="T101:V101"/>
    <mergeCell ref="W101:Y101"/>
    <mergeCell ref="AF101:AJ101"/>
    <mergeCell ref="AP1:AT1"/>
    <mergeCell ref="A132:D133"/>
    <mergeCell ref="E132:H133"/>
    <mergeCell ref="I132:L133"/>
    <mergeCell ref="M132:P133"/>
    <mergeCell ref="Q1:S1"/>
    <mergeCell ref="K1:M1"/>
    <mergeCell ref="N1:P1"/>
    <mergeCell ref="B1:D1"/>
    <mergeCell ref="E1:G1"/>
    <mergeCell ref="H1:J1"/>
    <mergeCell ref="W1:Y1"/>
    <mergeCell ref="B101:D101"/>
    <mergeCell ref="E101:G101"/>
    <mergeCell ref="H101:J101"/>
    <mergeCell ref="K101:M101"/>
    <mergeCell ref="Z1:AB1"/>
    <mergeCell ref="Z101:AB101"/>
    <mergeCell ref="T1:V1"/>
    <mergeCell ref="AF1:AJ1"/>
    <mergeCell ref="AK1:AO1"/>
    <mergeCell ref="AK101:AO101"/>
    <mergeCell ref="AC1:AE1"/>
    <mergeCell ref="AC101:AE101"/>
  </mergeCells>
  <conditionalFormatting sqref="A134:A181">
    <cfRule type="top10" dxfId="16" priority="16" rank="1"/>
  </conditionalFormatting>
  <conditionalFormatting sqref="B134:B181">
    <cfRule type="top10" dxfId="15" priority="17" rank="2"/>
  </conditionalFormatting>
  <conditionalFormatting sqref="C134:C181">
    <cfRule type="top10" dxfId="14" priority="15" rank="1"/>
  </conditionalFormatting>
  <conditionalFormatting sqref="D134:D181">
    <cfRule type="top10" dxfId="13" priority="14" rank="1"/>
  </conditionalFormatting>
  <conditionalFormatting sqref="E134:E181">
    <cfRule type="top10" dxfId="12" priority="13" rank="1"/>
  </conditionalFormatting>
  <conditionalFormatting sqref="F134:F181">
    <cfRule type="top10" dxfId="11" priority="12" rank="1"/>
  </conditionalFormatting>
  <conditionalFormatting sqref="G134:G181">
    <cfRule type="top10" dxfId="10" priority="11" rank="1"/>
  </conditionalFormatting>
  <conditionalFormatting sqref="H134:H181">
    <cfRule type="top10" dxfId="9" priority="10" rank="1"/>
  </conditionalFormatting>
  <conditionalFormatting sqref="I134:I181">
    <cfRule type="top10" dxfId="8" priority="9" rank="1"/>
  </conditionalFormatting>
  <conditionalFormatting sqref="J134:J181">
    <cfRule type="top10" dxfId="7" priority="8" rank="1"/>
  </conditionalFormatting>
  <conditionalFormatting sqref="K134:K181">
    <cfRule type="top10" dxfId="6" priority="7" rank="1"/>
  </conditionalFormatting>
  <conditionalFormatting sqref="L134:L181">
    <cfRule type="top10" dxfId="5" priority="6" rank="1"/>
  </conditionalFormatting>
  <conditionalFormatting sqref="M134:M181">
    <cfRule type="top10" dxfId="4" priority="5" rank="1"/>
  </conditionalFormatting>
  <conditionalFormatting sqref="N134:N181">
    <cfRule type="top10" dxfId="3" priority="4" rank="1"/>
  </conditionalFormatting>
  <conditionalFormatting sqref="O134:O181">
    <cfRule type="top10" dxfId="2" priority="3" rank="1"/>
  </conditionalFormatting>
  <conditionalFormatting sqref="P134:P181">
    <cfRule type="top10" dxfId="1" priority="2" rank="1"/>
  </conditionalFormatting>
  <conditionalFormatting sqref="AP103 AP3:AP100">
    <cfRule type="top10" dxfId="0" priority="18" rank="3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J28"/>
  <sheetViews>
    <sheetView zoomScale="85" zoomScaleNormal="85" workbookViewId="0">
      <selection activeCell="H8" sqref="H8"/>
    </sheetView>
  </sheetViews>
  <sheetFormatPr defaultRowHeight="15" x14ac:dyDescent="0.25"/>
  <cols>
    <col min="1" max="1" width="17.28515625" customWidth="1"/>
    <col min="8" max="8" width="11.28515625" bestFit="1" customWidth="1"/>
  </cols>
  <sheetData>
    <row r="3" spans="1:10" x14ac:dyDescent="0.25">
      <c r="B3" s="2" t="s">
        <v>5</v>
      </c>
      <c r="C3" s="2" t="s">
        <v>6</v>
      </c>
      <c r="D3" s="2" t="s">
        <v>7</v>
      </c>
      <c r="E3" s="2" t="s">
        <v>8</v>
      </c>
      <c r="F3" s="2" t="s">
        <v>18</v>
      </c>
      <c r="G3" s="2" t="s">
        <v>19</v>
      </c>
      <c r="H3" s="2" t="s">
        <v>2</v>
      </c>
      <c r="J3" s="2"/>
    </row>
    <row r="4" spans="1:10" x14ac:dyDescent="0.25">
      <c r="B4" s="2"/>
      <c r="C4" s="2"/>
      <c r="D4" s="2"/>
      <c r="E4" s="2"/>
      <c r="F4" s="2"/>
      <c r="G4" s="2"/>
      <c r="H4" s="2"/>
    </row>
    <row r="5" spans="1:10" x14ac:dyDescent="0.25">
      <c r="A5" t="s">
        <v>0</v>
      </c>
      <c r="B5" s="3">
        <v>231.1</v>
      </c>
      <c r="C5" s="3">
        <v>231.2</v>
      </c>
      <c r="D5" s="3">
        <v>226</v>
      </c>
      <c r="E5" s="3">
        <v>230.5</v>
      </c>
      <c r="F5" s="3">
        <v>227</v>
      </c>
      <c r="G5" s="3"/>
      <c r="H5" s="1">
        <f>SUM(B5:F5)</f>
        <v>1145.8</v>
      </c>
      <c r="J5" s="6"/>
    </row>
    <row r="6" spans="1:10" x14ac:dyDescent="0.25">
      <c r="A6" t="s">
        <v>13</v>
      </c>
      <c r="B6" s="3">
        <v>203.2</v>
      </c>
      <c r="C6" s="3">
        <v>215.6</v>
      </c>
      <c r="D6" s="3">
        <v>208.8</v>
      </c>
      <c r="E6" s="3">
        <v>204.9</v>
      </c>
      <c r="F6" s="3">
        <v>212.6</v>
      </c>
      <c r="G6" s="3"/>
      <c r="H6" s="1">
        <f>SUM(B6:F6)</f>
        <v>1045.0999999999999</v>
      </c>
      <c r="J6" s="6"/>
    </row>
    <row r="7" spans="1:10" x14ac:dyDescent="0.25">
      <c r="A7" t="s">
        <v>1</v>
      </c>
      <c r="B7" s="3">
        <v>225.7</v>
      </c>
      <c r="C7" s="3">
        <v>235.4</v>
      </c>
      <c r="D7" s="3">
        <v>236.3</v>
      </c>
      <c r="E7" s="3">
        <v>233.9</v>
      </c>
      <c r="F7" s="3">
        <v>220.3</v>
      </c>
      <c r="G7" s="3">
        <v>234.8</v>
      </c>
      <c r="H7" s="4">
        <f>SUM(B7:G7)</f>
        <v>1386.4</v>
      </c>
      <c r="J7" s="6"/>
    </row>
    <row r="8" spans="1:10" x14ac:dyDescent="0.25">
      <c r="B8" s="1"/>
      <c r="C8" s="1"/>
      <c r="D8" s="1"/>
      <c r="E8" s="1"/>
      <c r="F8" s="1"/>
      <c r="G8" s="1"/>
      <c r="H8" s="1">
        <f>SUM(H5:H7)</f>
        <v>3577.2999999999997</v>
      </c>
      <c r="J8" s="6"/>
    </row>
    <row r="9" spans="1:10" x14ac:dyDescent="0.25">
      <c r="B9" s="1"/>
      <c r="C9" s="1"/>
      <c r="D9" s="1"/>
      <c r="E9" s="1"/>
      <c r="F9" s="1"/>
      <c r="G9" s="1"/>
      <c r="H9" s="1"/>
      <c r="J9" s="6"/>
    </row>
    <row r="10" spans="1:10" x14ac:dyDescent="0.25">
      <c r="A10" t="s">
        <v>9</v>
      </c>
      <c r="B10" s="3">
        <v>221.2</v>
      </c>
      <c r="C10" s="3">
        <v>225.5</v>
      </c>
      <c r="D10" s="3">
        <v>222.3</v>
      </c>
      <c r="E10" s="3">
        <v>222.2</v>
      </c>
      <c r="F10" s="3"/>
      <c r="G10" s="3"/>
      <c r="H10" s="1">
        <f>SUM(B10:E10)</f>
        <v>891.2</v>
      </c>
      <c r="J10" s="6"/>
    </row>
    <row r="11" spans="1:10" x14ac:dyDescent="0.25">
      <c r="A11" t="s">
        <v>10</v>
      </c>
      <c r="B11" s="3">
        <v>212.8</v>
      </c>
      <c r="C11" s="3">
        <v>215.2</v>
      </c>
      <c r="D11" s="3">
        <v>215.6</v>
      </c>
      <c r="E11" s="3">
        <v>211.7</v>
      </c>
      <c r="F11" s="3"/>
      <c r="G11" s="3"/>
      <c r="H11" s="1">
        <f t="shared" ref="H11:H13" si="0">SUM(B11:E11)</f>
        <v>855.3</v>
      </c>
      <c r="J11" s="6"/>
    </row>
    <row r="12" spans="1:10" x14ac:dyDescent="0.25">
      <c r="A12" t="s">
        <v>14</v>
      </c>
      <c r="B12" s="3">
        <v>218.8</v>
      </c>
      <c r="C12" s="3">
        <v>215.9</v>
      </c>
      <c r="D12" s="3">
        <v>102.5</v>
      </c>
      <c r="E12" s="3">
        <v>199.7</v>
      </c>
      <c r="F12" s="3"/>
      <c r="G12" s="3"/>
      <c r="H12" s="1">
        <f t="shared" si="0"/>
        <v>736.90000000000009</v>
      </c>
      <c r="J12" s="6"/>
    </row>
    <row r="13" spans="1:10" x14ac:dyDescent="0.25">
      <c r="A13" t="s">
        <v>15</v>
      </c>
      <c r="B13" s="3">
        <v>210.9</v>
      </c>
      <c r="C13" s="3">
        <v>200.2</v>
      </c>
      <c r="D13" s="3">
        <v>206.7</v>
      </c>
      <c r="E13" s="3">
        <v>207.3</v>
      </c>
      <c r="F13" s="3"/>
      <c r="G13" s="3"/>
      <c r="H13" s="4">
        <f t="shared" si="0"/>
        <v>825.09999999999991</v>
      </c>
      <c r="J13" s="6"/>
    </row>
    <row r="14" spans="1:10" x14ac:dyDescent="0.25">
      <c r="H14" s="1">
        <f>SUM(H10:H13)</f>
        <v>3308.5</v>
      </c>
      <c r="J14" s="6"/>
    </row>
    <row r="15" spans="1:10" x14ac:dyDescent="0.25">
      <c r="B15" s="1"/>
      <c r="C15" s="1"/>
      <c r="D15" s="1"/>
      <c r="E15" s="1"/>
      <c r="F15" s="1"/>
      <c r="G15" s="1"/>
      <c r="H15" s="1"/>
      <c r="J15" s="6"/>
    </row>
    <row r="16" spans="1:10" x14ac:dyDescent="0.25">
      <c r="A16" t="s">
        <v>3</v>
      </c>
      <c r="B16" s="3">
        <v>214.8</v>
      </c>
      <c r="C16" s="3">
        <v>205.7</v>
      </c>
      <c r="D16" s="3">
        <v>217.6</v>
      </c>
      <c r="E16" s="3">
        <v>206</v>
      </c>
      <c r="F16" s="3">
        <v>203.6</v>
      </c>
      <c r="G16" s="3"/>
      <c r="H16" s="1">
        <f>SUM(B16:F16)</f>
        <v>1047.7</v>
      </c>
      <c r="J16" s="6"/>
    </row>
    <row r="17" spans="1:10" x14ac:dyDescent="0.25">
      <c r="A17" t="s">
        <v>4</v>
      </c>
      <c r="B17" s="3">
        <v>215.5</v>
      </c>
      <c r="C17" s="3">
        <v>223.8</v>
      </c>
      <c r="D17" s="3">
        <v>227.7</v>
      </c>
      <c r="E17" s="3">
        <v>222.6</v>
      </c>
      <c r="F17" s="3">
        <v>221.5</v>
      </c>
      <c r="G17" s="3">
        <v>215</v>
      </c>
      <c r="H17" s="1">
        <f>SUM(B17:G17)</f>
        <v>1326.1</v>
      </c>
      <c r="J17" s="6"/>
    </row>
    <row r="18" spans="1:10" x14ac:dyDescent="0.25">
      <c r="A18" t="s">
        <v>16</v>
      </c>
      <c r="B18" s="3">
        <v>210.3</v>
      </c>
      <c r="C18" s="3">
        <v>205.2</v>
      </c>
      <c r="D18" s="3">
        <v>203.7</v>
      </c>
      <c r="E18" s="3">
        <v>187.2</v>
      </c>
      <c r="F18" s="3">
        <v>209.6</v>
      </c>
      <c r="G18" s="3"/>
      <c r="H18" s="1">
        <f>SUM(B18:F18)</f>
        <v>1016.0000000000001</v>
      </c>
      <c r="J18" s="6"/>
    </row>
    <row r="19" spans="1:10" x14ac:dyDescent="0.25">
      <c r="B19" s="3"/>
      <c r="C19" s="3"/>
      <c r="D19" s="3"/>
      <c r="E19" s="3"/>
      <c r="F19" s="3"/>
      <c r="G19" s="3"/>
      <c r="H19" s="4">
        <f t="shared" ref="H19" si="1">SUM(B19:E19)</f>
        <v>0</v>
      </c>
      <c r="J19" s="6"/>
    </row>
    <row r="20" spans="1:10" x14ac:dyDescent="0.25">
      <c r="H20" s="1">
        <f>SUM(H16:H19)</f>
        <v>3389.8</v>
      </c>
      <c r="J20" s="6"/>
    </row>
    <row r="21" spans="1:10" x14ac:dyDescent="0.25">
      <c r="C21" s="5"/>
      <c r="J21" s="6"/>
    </row>
    <row r="22" spans="1:10" x14ac:dyDescent="0.25">
      <c r="A22" t="s">
        <v>17</v>
      </c>
      <c r="B22" s="3">
        <v>192.3</v>
      </c>
      <c r="C22" s="3">
        <v>203.3</v>
      </c>
      <c r="D22" s="3">
        <v>209</v>
      </c>
      <c r="E22" s="3">
        <v>209.3</v>
      </c>
      <c r="F22" s="3">
        <v>213.6</v>
      </c>
      <c r="G22" s="3">
        <v>198</v>
      </c>
      <c r="H22" s="1">
        <f>SUM(B22:G22)</f>
        <v>1225.5</v>
      </c>
      <c r="J22" s="6"/>
    </row>
    <row r="23" spans="1:10" x14ac:dyDescent="0.25">
      <c r="A23" t="s">
        <v>11</v>
      </c>
      <c r="B23" s="3">
        <v>210.3</v>
      </c>
      <c r="C23" s="3">
        <v>218.4</v>
      </c>
      <c r="D23" s="3">
        <v>211.2</v>
      </c>
      <c r="E23" s="3">
        <v>200.3</v>
      </c>
      <c r="F23" s="3">
        <v>210</v>
      </c>
      <c r="G23" s="3"/>
      <c r="H23" s="1">
        <f>SUM(B23:F23)</f>
        <v>1050.2</v>
      </c>
      <c r="J23" s="6"/>
    </row>
    <row r="24" spans="1:10" x14ac:dyDescent="0.25">
      <c r="A24" t="s">
        <v>12</v>
      </c>
      <c r="B24" s="3">
        <v>160.80000000000001</v>
      </c>
      <c r="C24" s="3">
        <v>205.9</v>
      </c>
      <c r="D24" s="3">
        <v>184.7</v>
      </c>
      <c r="E24" s="3">
        <v>188.8</v>
      </c>
      <c r="F24" s="3">
        <v>190.5</v>
      </c>
      <c r="G24" s="3"/>
      <c r="H24" s="4">
        <f>SUM(B24:F24)</f>
        <v>930.7</v>
      </c>
      <c r="J24" s="6"/>
    </row>
    <row r="25" spans="1:10" x14ac:dyDescent="0.25">
      <c r="H25" s="1">
        <f>SUM(H22:H24)</f>
        <v>3206.3999999999996</v>
      </c>
    </row>
    <row r="28" spans="1:10" x14ac:dyDescent="0.25">
      <c r="H28">
        <f>SUM(H5:H25)</f>
        <v>26964</v>
      </c>
      <c r="I28">
        <f>H28*35.66</f>
        <v>961536.23999999987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3"/>
  <sheetViews>
    <sheetView workbookViewId="0">
      <selection activeCell="C131" sqref="C131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6.5" thickTop="1" thickBot="1" x14ac:dyDescent="0.3">
      <c r="A1" s="7" t="s">
        <v>27</v>
      </c>
      <c r="B1" s="8" t="s">
        <v>28</v>
      </c>
      <c r="C1" s="9" t="s">
        <v>29</v>
      </c>
      <c r="D1" s="10" t="s">
        <v>30</v>
      </c>
      <c r="E1" s="11" t="s">
        <v>31</v>
      </c>
      <c r="F1" s="12" t="s">
        <v>32</v>
      </c>
      <c r="G1" s="13"/>
      <c r="H1" s="14" t="s">
        <v>33</v>
      </c>
      <c r="I1" s="14" t="s">
        <v>34</v>
      </c>
      <c r="J1" s="14" t="s">
        <v>35</v>
      </c>
      <c r="K1" s="15"/>
    </row>
    <row r="2" spans="1:11" ht="15.75" thickTop="1" x14ac:dyDescent="0.25">
      <c r="A2" s="16" t="s">
        <v>36</v>
      </c>
      <c r="B2" s="17"/>
      <c r="C2" s="18"/>
      <c r="D2" s="19"/>
      <c r="E2" s="19"/>
      <c r="F2" s="20" t="s">
        <v>36</v>
      </c>
      <c r="G2" s="21" t="s">
        <v>37</v>
      </c>
      <c r="H2" s="22" t="s">
        <v>38</v>
      </c>
      <c r="I2" s="22" t="s">
        <v>39</v>
      </c>
      <c r="J2" s="22"/>
      <c r="K2" s="18" t="s">
        <v>40</v>
      </c>
    </row>
    <row r="3" spans="1:11" x14ac:dyDescent="0.25">
      <c r="A3" s="23" t="s">
        <v>41</v>
      </c>
      <c r="B3" s="24" t="str">
        <f>I2</f>
        <v>Tomas</v>
      </c>
      <c r="C3" s="25" t="str">
        <f>I3</f>
        <v>Anders</v>
      </c>
      <c r="D3" s="26" t="str">
        <f>I4</f>
        <v>Hampus</v>
      </c>
      <c r="E3" s="27" t="str">
        <f>I5</f>
        <v>Henrik</v>
      </c>
      <c r="F3" s="1"/>
      <c r="G3" s="28" t="s">
        <v>42</v>
      </c>
      <c r="H3" s="29" t="s">
        <v>43</v>
      </c>
      <c r="I3" s="29" t="s">
        <v>44</v>
      </c>
      <c r="J3" s="29"/>
      <c r="K3" s="18" t="s">
        <v>45</v>
      </c>
    </row>
    <row r="4" spans="1:11" x14ac:dyDescent="0.25">
      <c r="A4" s="23" t="s">
        <v>46</v>
      </c>
      <c r="B4" s="24" t="str">
        <f>H2</f>
        <v>Team Jäger</v>
      </c>
      <c r="C4" s="25" t="str">
        <f>H3</f>
        <v>Scalextric</v>
      </c>
      <c r="D4" s="26" t="str">
        <f>H4</f>
        <v>Pollys Pågar</v>
      </c>
      <c r="E4" s="27" t="str">
        <f>H5</f>
        <v>Bilbaneverket</v>
      </c>
      <c r="F4" s="1"/>
      <c r="G4" s="28" t="s">
        <v>47</v>
      </c>
      <c r="H4" s="29" t="s">
        <v>48</v>
      </c>
      <c r="I4" s="29" t="s">
        <v>49</v>
      </c>
      <c r="J4" s="29"/>
      <c r="K4" s="18" t="s">
        <v>50</v>
      </c>
    </row>
    <row r="5" spans="1:11" x14ac:dyDescent="0.25">
      <c r="A5" s="23" t="s">
        <v>51</v>
      </c>
      <c r="B5" s="30">
        <v>207.9</v>
      </c>
      <c r="C5" s="31">
        <v>227.1</v>
      </c>
      <c r="D5" s="30">
        <v>204.9</v>
      </c>
      <c r="E5" s="30">
        <v>214.9</v>
      </c>
      <c r="F5" s="1"/>
      <c r="G5" s="28" t="s">
        <v>52</v>
      </c>
      <c r="H5" s="29" t="s">
        <v>53</v>
      </c>
      <c r="I5" s="29" t="s">
        <v>14</v>
      </c>
      <c r="J5" s="29"/>
      <c r="K5" s="18" t="s">
        <v>54</v>
      </c>
    </row>
    <row r="6" spans="1:11" x14ac:dyDescent="0.25">
      <c r="A6" s="23" t="s">
        <v>55</v>
      </c>
      <c r="B6" s="24">
        <f>B5</f>
        <v>207.9</v>
      </c>
      <c r="C6" s="25">
        <f>C5</f>
        <v>227.1</v>
      </c>
      <c r="D6" s="26">
        <f>D5</f>
        <v>204.9</v>
      </c>
      <c r="E6" s="27">
        <f>E5</f>
        <v>214.9</v>
      </c>
      <c r="F6" s="1"/>
      <c r="K6" s="18"/>
    </row>
    <row r="7" spans="1:11" ht="15.75" thickBot="1" x14ac:dyDescent="0.3">
      <c r="A7" s="32"/>
      <c r="B7" s="33"/>
      <c r="C7" s="34"/>
      <c r="D7" s="33"/>
      <c r="E7" s="33"/>
      <c r="F7" s="35"/>
      <c r="G7" s="36"/>
      <c r="H7" s="36"/>
      <c r="I7" s="36"/>
      <c r="J7" s="36"/>
      <c r="K7" s="34"/>
    </row>
    <row r="8" spans="1:11" ht="16.5" thickTop="1" thickBot="1" x14ac:dyDescent="0.3">
      <c r="A8" s="7" t="s">
        <v>56</v>
      </c>
      <c r="B8" s="8" t="s">
        <v>28</v>
      </c>
      <c r="C8" s="9" t="s">
        <v>29</v>
      </c>
      <c r="D8" s="10" t="s">
        <v>30</v>
      </c>
      <c r="E8" s="11" t="s">
        <v>31</v>
      </c>
      <c r="F8" s="37"/>
      <c r="G8" s="13"/>
      <c r="H8" s="14" t="s">
        <v>33</v>
      </c>
      <c r="I8" s="14" t="s">
        <v>34</v>
      </c>
      <c r="J8" s="14" t="s">
        <v>35</v>
      </c>
      <c r="K8" s="10"/>
    </row>
    <row r="9" spans="1:11" ht="15.75" thickTop="1" x14ac:dyDescent="0.25">
      <c r="A9" s="16" t="s">
        <v>57</v>
      </c>
      <c r="B9" s="17"/>
      <c r="C9" s="18"/>
      <c r="D9" s="17"/>
      <c r="E9" s="17"/>
      <c r="F9" s="20" t="s">
        <v>57</v>
      </c>
      <c r="G9" s="21" t="s">
        <v>37</v>
      </c>
      <c r="H9" s="38" t="str">
        <f>H2</f>
        <v>Team Jäger</v>
      </c>
      <c r="I9" s="22" t="s">
        <v>58</v>
      </c>
      <c r="J9" s="22"/>
      <c r="K9" s="18" t="s">
        <v>40</v>
      </c>
    </row>
    <row r="10" spans="1:11" x14ac:dyDescent="0.25">
      <c r="A10" s="23" t="s">
        <v>41</v>
      </c>
      <c r="B10" s="24" t="str">
        <f>I12</f>
        <v>Björn</v>
      </c>
      <c r="C10" s="25" t="str">
        <f>I9</f>
        <v>Pontus</v>
      </c>
      <c r="D10" s="26" t="str">
        <f>I10</f>
        <v>Thomas</v>
      </c>
      <c r="E10" s="27" t="str">
        <f>I11</f>
        <v>Pidde</v>
      </c>
      <c r="F10" s="1"/>
      <c r="G10" s="28" t="s">
        <v>42</v>
      </c>
      <c r="H10" s="39" t="str">
        <f>H3</f>
        <v>Scalextric</v>
      </c>
      <c r="I10" s="29" t="s">
        <v>59</v>
      </c>
      <c r="J10" s="29"/>
      <c r="K10" s="18" t="s">
        <v>45</v>
      </c>
    </row>
    <row r="11" spans="1:11" x14ac:dyDescent="0.25">
      <c r="A11" s="23" t="s">
        <v>46</v>
      </c>
      <c r="B11" s="24" t="str">
        <f>H12</f>
        <v>Bilbaneverket</v>
      </c>
      <c r="C11" s="25" t="str">
        <f>H9</f>
        <v>Team Jäger</v>
      </c>
      <c r="D11" s="26" t="str">
        <f>H10</f>
        <v>Scalextric</v>
      </c>
      <c r="E11" s="27" t="str">
        <f>H11</f>
        <v>Pollys Pågar</v>
      </c>
      <c r="F11" s="1"/>
      <c r="G11" s="28" t="s">
        <v>47</v>
      </c>
      <c r="H11" s="39" t="str">
        <f>H4</f>
        <v>Pollys Pågar</v>
      </c>
      <c r="I11" s="29" t="s">
        <v>60</v>
      </c>
      <c r="J11" s="29"/>
      <c r="K11" s="18" t="s">
        <v>50</v>
      </c>
    </row>
    <row r="12" spans="1:11" x14ac:dyDescent="0.25">
      <c r="A12" s="23" t="s">
        <v>51</v>
      </c>
      <c r="B12" s="30">
        <v>221.8</v>
      </c>
      <c r="C12" s="31">
        <v>225.6</v>
      </c>
      <c r="D12" s="30">
        <v>221.9</v>
      </c>
      <c r="E12" s="30">
        <v>204.8</v>
      </c>
      <c r="F12" s="1"/>
      <c r="G12" s="28" t="s">
        <v>52</v>
      </c>
      <c r="H12" s="39" t="str">
        <f>H5</f>
        <v>Bilbaneverket</v>
      </c>
      <c r="I12" s="29" t="s">
        <v>9</v>
      </c>
      <c r="J12" s="29"/>
      <c r="K12" s="18" t="s">
        <v>54</v>
      </c>
    </row>
    <row r="13" spans="1:11" x14ac:dyDescent="0.25">
      <c r="A13" s="23" t="s">
        <v>55</v>
      </c>
      <c r="B13" s="24">
        <f>E5+B12</f>
        <v>436.70000000000005</v>
      </c>
      <c r="C13" s="25">
        <f>B5+C12</f>
        <v>433.5</v>
      </c>
      <c r="D13" s="26">
        <f>C5+D12</f>
        <v>449</v>
      </c>
      <c r="E13" s="27">
        <f>D5+E12</f>
        <v>409.70000000000005</v>
      </c>
      <c r="F13" s="1"/>
    </row>
    <row r="14" spans="1:11" ht="15.75" thickBot="1" x14ac:dyDescent="0.3">
      <c r="A14" s="32"/>
      <c r="B14" s="33"/>
      <c r="C14" s="34"/>
      <c r="D14" s="33"/>
      <c r="E14" s="40"/>
      <c r="F14" s="35"/>
      <c r="G14" s="36"/>
      <c r="H14" s="36"/>
      <c r="I14" s="36"/>
      <c r="J14" s="36"/>
      <c r="K14" s="36"/>
    </row>
    <row r="15" spans="1:11" ht="16.5" thickTop="1" thickBot="1" x14ac:dyDescent="0.3">
      <c r="A15" s="7" t="s">
        <v>61</v>
      </c>
      <c r="B15" s="8" t="s">
        <v>28</v>
      </c>
      <c r="C15" s="9" t="s">
        <v>29</v>
      </c>
      <c r="D15" s="10" t="s">
        <v>30</v>
      </c>
      <c r="E15" s="11" t="s">
        <v>31</v>
      </c>
      <c r="F15" s="37"/>
      <c r="G15" s="13"/>
      <c r="H15" s="14" t="s">
        <v>33</v>
      </c>
      <c r="I15" s="14" t="s">
        <v>34</v>
      </c>
      <c r="J15" s="14" t="s">
        <v>35</v>
      </c>
      <c r="K15" s="15"/>
    </row>
    <row r="16" spans="1:11" ht="15.75" thickTop="1" x14ac:dyDescent="0.25">
      <c r="A16" s="16" t="s">
        <v>62</v>
      </c>
      <c r="B16" s="17"/>
      <c r="C16" s="18"/>
      <c r="D16" s="17"/>
      <c r="E16" s="17"/>
      <c r="F16" s="20" t="s">
        <v>62</v>
      </c>
      <c r="G16" s="21" t="s">
        <v>37</v>
      </c>
      <c r="H16" s="38" t="str">
        <f>H9</f>
        <v>Team Jäger</v>
      </c>
      <c r="I16" s="22" t="s">
        <v>63</v>
      </c>
      <c r="J16" s="22"/>
      <c r="K16" s="18" t="s">
        <v>40</v>
      </c>
    </row>
    <row r="17" spans="1:11" x14ac:dyDescent="0.25">
      <c r="A17" s="23" t="s">
        <v>41</v>
      </c>
      <c r="B17" s="24" t="str">
        <f>I18</f>
        <v>Magnus H</v>
      </c>
      <c r="C17" s="25" t="str">
        <f>I19</f>
        <v>Peter H</v>
      </c>
      <c r="D17" s="26" t="str">
        <f>I16</f>
        <v>Patric s</v>
      </c>
      <c r="E17" s="27" t="str">
        <f>I17</f>
        <v>Janne</v>
      </c>
      <c r="F17" s="1"/>
      <c r="G17" s="28" t="s">
        <v>42</v>
      </c>
      <c r="H17" s="39" t="str">
        <f>H10</f>
        <v>Scalextric</v>
      </c>
      <c r="I17" s="29" t="s">
        <v>64</v>
      </c>
      <c r="J17" s="29"/>
      <c r="K17" s="18" t="s">
        <v>45</v>
      </c>
    </row>
    <row r="18" spans="1:11" x14ac:dyDescent="0.25">
      <c r="A18" s="23" t="s">
        <v>46</v>
      </c>
      <c r="B18" s="24" t="str">
        <f>H18</f>
        <v>Pollys Pågar</v>
      </c>
      <c r="C18" s="25" t="str">
        <f>H19</f>
        <v>Bilbaneverket</v>
      </c>
      <c r="D18" s="26" t="str">
        <f>H16</f>
        <v>Team Jäger</v>
      </c>
      <c r="E18" s="27" t="str">
        <f>H17</f>
        <v>Scalextric</v>
      </c>
      <c r="F18" s="1"/>
      <c r="G18" s="28" t="s">
        <v>47</v>
      </c>
      <c r="H18" s="39" t="str">
        <f>H11</f>
        <v>Pollys Pågar</v>
      </c>
      <c r="I18" s="29" t="s">
        <v>21</v>
      </c>
      <c r="J18" s="29"/>
      <c r="K18" s="18" t="s">
        <v>50</v>
      </c>
    </row>
    <row r="19" spans="1:11" x14ac:dyDescent="0.25">
      <c r="A19" s="23" t="s">
        <v>51</v>
      </c>
      <c r="B19" s="30">
        <v>214.8</v>
      </c>
      <c r="C19" s="31">
        <v>224.1</v>
      </c>
      <c r="D19" s="30">
        <v>211.2</v>
      </c>
      <c r="E19" s="30">
        <v>203.3</v>
      </c>
      <c r="F19" s="1"/>
      <c r="G19" s="28" t="s">
        <v>52</v>
      </c>
      <c r="H19" s="39" t="str">
        <f>H12</f>
        <v>Bilbaneverket</v>
      </c>
      <c r="I19" s="29" t="s">
        <v>10</v>
      </c>
      <c r="J19" s="29"/>
      <c r="K19" s="18" t="s">
        <v>54</v>
      </c>
    </row>
    <row r="20" spans="1:11" x14ac:dyDescent="0.25">
      <c r="A20" s="23" t="s">
        <v>55</v>
      </c>
      <c r="B20" s="24">
        <f>D5+E12+B19</f>
        <v>624.5</v>
      </c>
      <c r="C20" s="25">
        <f>E5+B12+C19</f>
        <v>660.80000000000007</v>
      </c>
      <c r="D20" s="26">
        <f>B5+C12+D19</f>
        <v>644.70000000000005</v>
      </c>
      <c r="E20" s="27">
        <f>C5+D12+E19</f>
        <v>652.29999999999995</v>
      </c>
      <c r="F20" s="1"/>
    </row>
    <row r="21" spans="1:11" ht="15.75" thickBot="1" x14ac:dyDescent="0.3">
      <c r="A21" s="32"/>
      <c r="B21" s="33"/>
      <c r="C21" s="34"/>
      <c r="D21" s="33"/>
      <c r="E21" s="33"/>
      <c r="F21" s="35"/>
      <c r="G21" s="36"/>
      <c r="H21" s="36"/>
      <c r="I21" s="36"/>
      <c r="J21" s="36"/>
      <c r="K21" s="36"/>
    </row>
    <row r="22" spans="1:11" ht="16.5" thickTop="1" thickBot="1" x14ac:dyDescent="0.3">
      <c r="A22" s="7" t="s">
        <v>65</v>
      </c>
      <c r="B22" s="8" t="s">
        <v>28</v>
      </c>
      <c r="C22" s="9" t="s">
        <v>29</v>
      </c>
      <c r="D22" s="10" t="s">
        <v>30</v>
      </c>
      <c r="E22" s="11" t="s">
        <v>31</v>
      </c>
      <c r="F22" s="37"/>
      <c r="G22" s="13"/>
      <c r="H22" s="14" t="s">
        <v>33</v>
      </c>
      <c r="I22" s="14" t="s">
        <v>34</v>
      </c>
      <c r="J22" s="14" t="s">
        <v>35</v>
      </c>
      <c r="K22" s="15"/>
    </row>
    <row r="23" spans="1:11" ht="15.75" thickTop="1" x14ac:dyDescent="0.25">
      <c r="A23" s="16" t="s">
        <v>66</v>
      </c>
      <c r="B23" s="17"/>
      <c r="C23" s="18"/>
      <c r="D23" s="17"/>
      <c r="E23" s="17"/>
      <c r="F23" s="20" t="s">
        <v>66</v>
      </c>
      <c r="G23" s="21" t="s">
        <v>37</v>
      </c>
      <c r="H23" s="38" t="str">
        <f>H16</f>
        <v>Team Jäger</v>
      </c>
      <c r="I23" s="22" t="s">
        <v>3</v>
      </c>
      <c r="J23" s="22"/>
      <c r="K23" s="18" t="s">
        <v>40</v>
      </c>
    </row>
    <row r="24" spans="1:11" x14ac:dyDescent="0.25">
      <c r="A24" s="23" t="s">
        <v>41</v>
      </c>
      <c r="B24" s="24" t="str">
        <f>I24</f>
        <v>Axel</v>
      </c>
      <c r="C24" s="25" t="str">
        <f>I25</f>
        <v>Polly</v>
      </c>
      <c r="D24" s="26" t="str">
        <f>I26</f>
        <v>Lasse P</v>
      </c>
      <c r="E24" s="27" t="str">
        <f>I23</f>
        <v>Nane</v>
      </c>
      <c r="F24" s="1"/>
      <c r="G24" s="28" t="s">
        <v>42</v>
      </c>
      <c r="H24" s="39" t="str">
        <f>H17</f>
        <v>Scalextric</v>
      </c>
      <c r="I24" s="29" t="s">
        <v>67</v>
      </c>
      <c r="J24" s="29"/>
      <c r="K24" s="18" t="s">
        <v>45</v>
      </c>
    </row>
    <row r="25" spans="1:11" x14ac:dyDescent="0.25">
      <c r="A25" s="23" t="s">
        <v>46</v>
      </c>
      <c r="B25" s="24" t="str">
        <f>H24</f>
        <v>Scalextric</v>
      </c>
      <c r="C25" s="25" t="str">
        <f>H25</f>
        <v>Pollys Pågar</v>
      </c>
      <c r="D25" s="26" t="str">
        <f>H26</f>
        <v>Bilbaneverket</v>
      </c>
      <c r="E25" s="27" t="str">
        <f>H23</f>
        <v>Team Jäger</v>
      </c>
      <c r="F25" s="1"/>
      <c r="G25" s="28" t="s">
        <v>47</v>
      </c>
      <c r="H25" s="39" t="str">
        <f>H18</f>
        <v>Pollys Pågar</v>
      </c>
      <c r="I25" s="29" t="s">
        <v>68</v>
      </c>
      <c r="J25" s="29"/>
      <c r="K25" s="18" t="s">
        <v>50</v>
      </c>
    </row>
    <row r="26" spans="1:11" x14ac:dyDescent="0.25">
      <c r="A26" s="23" t="s">
        <v>51</v>
      </c>
      <c r="B26" s="30">
        <v>215.1</v>
      </c>
      <c r="C26" s="31">
        <v>237.5</v>
      </c>
      <c r="D26" s="30">
        <v>208.9</v>
      </c>
      <c r="E26" s="30">
        <v>207.2</v>
      </c>
      <c r="F26" s="1"/>
      <c r="G26" s="28" t="s">
        <v>52</v>
      </c>
      <c r="H26" s="39" t="str">
        <f>H19</f>
        <v>Bilbaneverket</v>
      </c>
      <c r="I26" s="29" t="s">
        <v>15</v>
      </c>
      <c r="J26" s="29"/>
      <c r="K26" s="18" t="s">
        <v>54</v>
      </c>
    </row>
    <row r="27" spans="1:11" x14ac:dyDescent="0.25">
      <c r="A27" s="23" t="s">
        <v>55</v>
      </c>
      <c r="B27" s="24">
        <f>C5+D12+E19+B26</f>
        <v>867.4</v>
      </c>
      <c r="C27" s="25">
        <f>D5+E12+B19+C26</f>
        <v>862</v>
      </c>
      <c r="D27" s="26">
        <f>E5+B12+C19+D26</f>
        <v>869.7</v>
      </c>
      <c r="E27" s="27">
        <f>B5+C12+D19+E26</f>
        <v>851.90000000000009</v>
      </c>
      <c r="F27" s="1"/>
    </row>
    <row r="28" spans="1:11" ht="15.75" thickBot="1" x14ac:dyDescent="0.3">
      <c r="A28" s="41"/>
      <c r="B28" s="42"/>
      <c r="C28" s="43"/>
      <c r="D28" s="42"/>
      <c r="E28" s="42"/>
      <c r="F28" s="44"/>
      <c r="G28" s="45"/>
      <c r="H28" s="45"/>
      <c r="I28" s="45"/>
      <c r="J28" s="45"/>
      <c r="K28" s="45"/>
    </row>
    <row r="29" spans="1:11" ht="16.5" thickTop="1" thickBot="1" x14ac:dyDescent="0.3">
      <c r="A29" s="7" t="s">
        <v>69</v>
      </c>
      <c r="B29" s="8" t="s">
        <v>28</v>
      </c>
      <c r="C29" s="9" t="s">
        <v>29</v>
      </c>
      <c r="D29" s="10" t="s">
        <v>30</v>
      </c>
      <c r="E29" s="11" t="s">
        <v>31</v>
      </c>
      <c r="F29" s="37"/>
      <c r="G29" s="13"/>
      <c r="H29" s="14" t="s">
        <v>33</v>
      </c>
      <c r="I29" s="14" t="s">
        <v>34</v>
      </c>
      <c r="J29" s="14" t="s">
        <v>35</v>
      </c>
      <c r="K29" s="15"/>
    </row>
    <row r="30" spans="1:11" ht="15.75" thickTop="1" x14ac:dyDescent="0.25">
      <c r="A30" s="16" t="s">
        <v>70</v>
      </c>
      <c r="B30" s="17"/>
      <c r="C30" s="18"/>
      <c r="D30" s="17"/>
      <c r="E30" s="17"/>
      <c r="F30" s="20" t="s">
        <v>70</v>
      </c>
      <c r="G30" s="21" t="s">
        <v>37</v>
      </c>
      <c r="H30" s="38" t="str">
        <f>H23</f>
        <v>Team Jäger</v>
      </c>
      <c r="I30" s="22" t="s">
        <v>39</v>
      </c>
      <c r="J30" s="22"/>
      <c r="K30" s="18" t="s">
        <v>40</v>
      </c>
    </row>
    <row r="31" spans="1:11" x14ac:dyDescent="0.25">
      <c r="A31" s="23" t="s">
        <v>41</v>
      </c>
      <c r="B31" s="24" t="str">
        <f>I30</f>
        <v>Tomas</v>
      </c>
      <c r="C31" s="25" t="str">
        <f>I31</f>
        <v>Anders</v>
      </c>
      <c r="D31" s="26" t="str">
        <f>I32</f>
        <v>Hampus</v>
      </c>
      <c r="E31" s="27" t="str">
        <f>I33</f>
        <v>Henrik</v>
      </c>
      <c r="F31" s="1"/>
      <c r="G31" s="28" t="s">
        <v>42</v>
      </c>
      <c r="H31" s="39" t="str">
        <f>H24</f>
        <v>Scalextric</v>
      </c>
      <c r="I31" s="29" t="s">
        <v>44</v>
      </c>
      <c r="J31" s="29"/>
      <c r="K31" s="18" t="s">
        <v>45</v>
      </c>
    </row>
    <row r="32" spans="1:11" x14ac:dyDescent="0.25">
      <c r="A32" s="23" t="s">
        <v>46</v>
      </c>
      <c r="B32" s="24" t="str">
        <f>H30</f>
        <v>Team Jäger</v>
      </c>
      <c r="C32" s="25" t="str">
        <f>H31</f>
        <v>Scalextric</v>
      </c>
      <c r="D32" s="26" t="str">
        <f>H32</f>
        <v>Pollys Pågar</v>
      </c>
      <c r="E32" s="27" t="str">
        <f>H33</f>
        <v>Bilbaneverket</v>
      </c>
      <c r="F32" s="1"/>
      <c r="G32" s="28" t="s">
        <v>47</v>
      </c>
      <c r="H32" s="39" t="str">
        <f>H25</f>
        <v>Pollys Pågar</v>
      </c>
      <c r="I32" s="29" t="s">
        <v>49</v>
      </c>
      <c r="J32" s="29"/>
      <c r="K32" s="18" t="s">
        <v>50</v>
      </c>
    </row>
    <row r="33" spans="1:11" x14ac:dyDescent="0.25">
      <c r="A33" s="23" t="s">
        <v>51</v>
      </c>
      <c r="B33" s="30">
        <v>213.6</v>
      </c>
      <c r="C33" s="31">
        <v>230.6</v>
      </c>
      <c r="D33" s="30">
        <v>208</v>
      </c>
      <c r="E33" s="30">
        <v>219.5</v>
      </c>
      <c r="F33" s="1"/>
      <c r="G33" s="28" t="s">
        <v>52</v>
      </c>
      <c r="H33" s="39" t="str">
        <f>H26</f>
        <v>Bilbaneverket</v>
      </c>
      <c r="I33" s="29" t="s">
        <v>14</v>
      </c>
      <c r="J33" s="29"/>
      <c r="K33" s="18" t="s">
        <v>54</v>
      </c>
    </row>
    <row r="34" spans="1:11" x14ac:dyDescent="0.25">
      <c r="A34" s="23" t="s">
        <v>55</v>
      </c>
      <c r="B34" s="24">
        <f>B5+C12+D19+E26+B33</f>
        <v>1065.5</v>
      </c>
      <c r="C34" s="25">
        <f>C5+D12+E19+B26+C33</f>
        <v>1098</v>
      </c>
      <c r="D34" s="26">
        <f>D5+E12+B19+C26+D33</f>
        <v>1070</v>
      </c>
      <c r="E34" s="27">
        <f>E5+B12+C19+D26+E33</f>
        <v>1089.2</v>
      </c>
      <c r="F34" s="1"/>
      <c r="K34" s="18"/>
    </row>
    <row r="35" spans="1:11" ht="15.75" thickBot="1" x14ac:dyDescent="0.3">
      <c r="A35" s="32"/>
      <c r="B35" s="33"/>
      <c r="C35" s="34"/>
      <c r="D35" s="33"/>
      <c r="E35" s="33"/>
      <c r="F35" s="35"/>
      <c r="G35" s="36"/>
      <c r="H35" s="36"/>
      <c r="I35" s="36"/>
      <c r="J35" s="36"/>
      <c r="K35" s="34"/>
    </row>
    <row r="36" spans="1:11" ht="16.5" thickTop="1" thickBot="1" x14ac:dyDescent="0.3">
      <c r="A36" s="46" t="s">
        <v>71</v>
      </c>
      <c r="B36" s="8" t="s">
        <v>28</v>
      </c>
      <c r="C36" s="9" t="s">
        <v>29</v>
      </c>
      <c r="D36" s="10" t="s">
        <v>30</v>
      </c>
      <c r="E36" s="11" t="s">
        <v>31</v>
      </c>
      <c r="F36" s="37"/>
      <c r="G36" s="13"/>
      <c r="H36" s="14" t="s">
        <v>33</v>
      </c>
      <c r="I36" s="14" t="s">
        <v>34</v>
      </c>
      <c r="J36" s="14" t="s">
        <v>35</v>
      </c>
      <c r="K36" s="10"/>
    </row>
    <row r="37" spans="1:11" ht="15.75" thickTop="1" x14ac:dyDescent="0.25">
      <c r="A37" s="47" t="s">
        <v>72</v>
      </c>
      <c r="B37" s="17"/>
      <c r="C37" s="18"/>
      <c r="D37" s="17"/>
      <c r="E37" s="17"/>
      <c r="F37" s="20" t="s">
        <v>72</v>
      </c>
      <c r="G37" s="21" t="s">
        <v>37</v>
      </c>
      <c r="H37" s="38" t="str">
        <f>H30</f>
        <v>Team Jäger</v>
      </c>
      <c r="I37" s="22" t="s">
        <v>58</v>
      </c>
      <c r="J37" s="22"/>
      <c r="K37" s="18" t="s">
        <v>40</v>
      </c>
    </row>
    <row r="38" spans="1:11" x14ac:dyDescent="0.25">
      <c r="A38" s="23" t="s">
        <v>41</v>
      </c>
      <c r="B38" s="24" t="str">
        <f>I40</f>
        <v>Björn</v>
      </c>
      <c r="C38" s="25" t="str">
        <f>I37</f>
        <v>Pontus</v>
      </c>
      <c r="D38" s="26" t="str">
        <f>I38</f>
        <v>Thomas</v>
      </c>
      <c r="E38" s="27" t="str">
        <f>I39</f>
        <v>Pidde</v>
      </c>
      <c r="F38" s="1"/>
      <c r="G38" s="28" t="s">
        <v>42</v>
      </c>
      <c r="H38" s="39" t="str">
        <f>H31</f>
        <v>Scalextric</v>
      </c>
      <c r="I38" s="29" t="s">
        <v>59</v>
      </c>
      <c r="J38" s="29"/>
      <c r="K38" s="18" t="s">
        <v>45</v>
      </c>
    </row>
    <row r="39" spans="1:11" x14ac:dyDescent="0.25">
      <c r="A39" s="23" t="s">
        <v>46</v>
      </c>
      <c r="B39" s="24" t="str">
        <f>H40</f>
        <v>Bilbaneverket</v>
      </c>
      <c r="C39" s="25" t="str">
        <f>H37</f>
        <v>Team Jäger</v>
      </c>
      <c r="D39" s="26" t="str">
        <f>H38</f>
        <v>Scalextric</v>
      </c>
      <c r="E39" s="27" t="str">
        <f>H39</f>
        <v>Pollys Pågar</v>
      </c>
      <c r="F39" s="1"/>
      <c r="G39" s="28" t="s">
        <v>47</v>
      </c>
      <c r="H39" s="39" t="str">
        <f>H32</f>
        <v>Pollys Pågar</v>
      </c>
      <c r="I39" s="29" t="s">
        <v>60</v>
      </c>
      <c r="J39" s="29"/>
      <c r="K39" s="18" t="s">
        <v>50</v>
      </c>
    </row>
    <row r="40" spans="1:11" x14ac:dyDescent="0.25">
      <c r="A40" s="23" t="s">
        <v>51</v>
      </c>
      <c r="B40" s="30">
        <v>224.6</v>
      </c>
      <c r="C40" s="31">
        <v>224.3</v>
      </c>
      <c r="D40" s="30">
        <v>221.4</v>
      </c>
      <c r="E40" s="30">
        <v>201.4</v>
      </c>
      <c r="F40" s="1"/>
      <c r="G40" s="28" t="s">
        <v>52</v>
      </c>
      <c r="H40" s="39" t="str">
        <f>H33</f>
        <v>Bilbaneverket</v>
      </c>
      <c r="I40" s="29" t="s">
        <v>9</v>
      </c>
      <c r="J40" s="29"/>
      <c r="K40" s="18" t="s">
        <v>54</v>
      </c>
    </row>
    <row r="41" spans="1:11" x14ac:dyDescent="0.25">
      <c r="A41" s="23" t="s">
        <v>55</v>
      </c>
      <c r="B41" s="24">
        <f>E5+B12+C19+D26+E33+B40</f>
        <v>1313.8</v>
      </c>
      <c r="C41" s="25">
        <f>B5+C12+D19+E26+B33+C40</f>
        <v>1289.8</v>
      </c>
      <c r="D41" s="26">
        <f>C5+D12+E19+B26+C33+D40</f>
        <v>1319.4</v>
      </c>
      <c r="E41" s="27">
        <f>D5+E12+B19+C26+D33+E40</f>
        <v>1271.4000000000001</v>
      </c>
      <c r="F41" s="1"/>
    </row>
    <row r="42" spans="1:11" ht="15.75" thickBot="1" x14ac:dyDescent="0.3">
      <c r="A42" s="32"/>
      <c r="B42" s="33"/>
      <c r="C42" s="34"/>
      <c r="D42" s="33"/>
      <c r="E42" s="33"/>
      <c r="F42" s="35"/>
      <c r="G42" s="36"/>
      <c r="H42" s="36"/>
      <c r="I42" s="36"/>
      <c r="J42" s="36"/>
      <c r="K42" s="36"/>
    </row>
    <row r="43" spans="1:11" ht="16.5" thickTop="1" thickBot="1" x14ac:dyDescent="0.3">
      <c r="A43" s="46" t="s">
        <v>73</v>
      </c>
      <c r="B43" s="8" t="s">
        <v>28</v>
      </c>
      <c r="C43" s="9" t="s">
        <v>29</v>
      </c>
      <c r="D43" s="10" t="s">
        <v>30</v>
      </c>
      <c r="E43" s="11" t="s">
        <v>31</v>
      </c>
      <c r="F43" s="37"/>
      <c r="G43" s="13"/>
      <c r="H43" s="14" t="s">
        <v>33</v>
      </c>
      <c r="I43" s="14" t="s">
        <v>34</v>
      </c>
      <c r="J43" s="14" t="s">
        <v>35</v>
      </c>
      <c r="K43" s="15"/>
    </row>
    <row r="44" spans="1:11" ht="15.75" thickTop="1" x14ac:dyDescent="0.25">
      <c r="A44" s="47" t="s">
        <v>74</v>
      </c>
      <c r="B44" s="17"/>
      <c r="C44" s="18"/>
      <c r="D44" s="17"/>
      <c r="E44" s="17"/>
      <c r="F44" s="20" t="s">
        <v>74</v>
      </c>
      <c r="G44" s="21" t="s">
        <v>37</v>
      </c>
      <c r="H44" s="38" t="str">
        <f>H37</f>
        <v>Team Jäger</v>
      </c>
      <c r="I44" s="22" t="s">
        <v>63</v>
      </c>
      <c r="J44" s="22"/>
      <c r="K44" s="18" t="s">
        <v>40</v>
      </c>
    </row>
    <row r="45" spans="1:11" x14ac:dyDescent="0.25">
      <c r="A45" s="23" t="s">
        <v>41</v>
      </c>
      <c r="B45" s="24" t="str">
        <f>I46</f>
        <v>Magnus H</v>
      </c>
      <c r="C45" s="25" t="str">
        <f>I47</f>
        <v>Peter H</v>
      </c>
      <c r="D45" s="26" t="str">
        <f>I44</f>
        <v>Patric s</v>
      </c>
      <c r="E45" s="27" t="str">
        <f>I45</f>
        <v>Anders</v>
      </c>
      <c r="F45" s="1"/>
      <c r="G45" s="28" t="s">
        <v>42</v>
      </c>
      <c r="H45" s="39" t="str">
        <f>H38</f>
        <v>Scalextric</v>
      </c>
      <c r="I45" s="29" t="s">
        <v>44</v>
      </c>
      <c r="J45" s="29"/>
      <c r="K45" s="18" t="s">
        <v>45</v>
      </c>
    </row>
    <row r="46" spans="1:11" x14ac:dyDescent="0.25">
      <c r="A46" s="23" t="s">
        <v>46</v>
      </c>
      <c r="B46" s="24" t="str">
        <f>H46</f>
        <v>Pollys Pågar</v>
      </c>
      <c r="C46" s="25" t="str">
        <f>H47</f>
        <v>Bilbaneverket</v>
      </c>
      <c r="D46" s="26" t="str">
        <f>H44</f>
        <v>Team Jäger</v>
      </c>
      <c r="E46" s="27" t="str">
        <f>H45</f>
        <v>Scalextric</v>
      </c>
      <c r="F46" s="1"/>
      <c r="G46" s="28" t="s">
        <v>47</v>
      </c>
      <c r="H46" s="39" t="str">
        <f>H39</f>
        <v>Pollys Pågar</v>
      </c>
      <c r="I46" s="29" t="s">
        <v>21</v>
      </c>
      <c r="J46" s="29"/>
      <c r="K46" s="18" t="s">
        <v>50</v>
      </c>
    </row>
    <row r="47" spans="1:11" x14ac:dyDescent="0.25">
      <c r="A47" s="23" t="s">
        <v>51</v>
      </c>
      <c r="B47" s="30">
        <v>211.4</v>
      </c>
      <c r="C47" s="31">
        <v>222.2</v>
      </c>
      <c r="D47" s="30">
        <v>207.6</v>
      </c>
      <c r="E47" s="30">
        <v>224</v>
      </c>
      <c r="F47" s="1"/>
      <c r="G47" s="28" t="s">
        <v>52</v>
      </c>
      <c r="H47" s="39" t="str">
        <f>H40</f>
        <v>Bilbaneverket</v>
      </c>
      <c r="I47" s="29" t="s">
        <v>10</v>
      </c>
      <c r="J47" s="29"/>
      <c r="K47" s="18" t="s">
        <v>54</v>
      </c>
    </row>
    <row r="48" spans="1:11" x14ac:dyDescent="0.25">
      <c r="A48" s="23" t="s">
        <v>55</v>
      </c>
      <c r="B48" s="24">
        <f>D5+E12+B19+C26+D33+E40+B47</f>
        <v>1482.8000000000002</v>
      </c>
      <c r="C48" s="25">
        <f>E5+B12+C19+D26+E33+B40+C47</f>
        <v>1536</v>
      </c>
      <c r="D48" s="26">
        <f>B5+C12+D19+E26+B33+C40+D47</f>
        <v>1497.3999999999999</v>
      </c>
      <c r="E48" s="27">
        <f>C5+D12+E19+B26+C33+D40+E47</f>
        <v>1543.4</v>
      </c>
      <c r="F48" s="1"/>
    </row>
    <row r="49" spans="1:11" ht="15.75" thickBot="1" x14ac:dyDescent="0.3">
      <c r="A49" s="32"/>
      <c r="B49" s="33"/>
      <c r="C49" s="34"/>
      <c r="D49" s="33"/>
      <c r="E49" s="33"/>
      <c r="F49" s="35"/>
      <c r="G49" s="36"/>
      <c r="H49" s="36"/>
      <c r="I49" s="36"/>
      <c r="J49" s="36"/>
      <c r="K49" s="36"/>
    </row>
    <row r="50" spans="1:11" ht="16.5" thickTop="1" thickBot="1" x14ac:dyDescent="0.3">
      <c r="A50" s="46" t="s">
        <v>75</v>
      </c>
      <c r="B50" s="8" t="s">
        <v>28</v>
      </c>
      <c r="C50" s="9" t="s">
        <v>29</v>
      </c>
      <c r="D50" s="10" t="s">
        <v>30</v>
      </c>
      <c r="E50" s="11" t="s">
        <v>31</v>
      </c>
      <c r="F50" s="37"/>
      <c r="G50" s="13"/>
      <c r="H50" s="14" t="s">
        <v>33</v>
      </c>
      <c r="I50" s="14" t="s">
        <v>34</v>
      </c>
      <c r="J50" s="14" t="s">
        <v>35</v>
      </c>
      <c r="K50" s="15"/>
    </row>
    <row r="51" spans="1:11" ht="15.75" thickTop="1" x14ac:dyDescent="0.25">
      <c r="A51" s="47" t="s">
        <v>76</v>
      </c>
      <c r="B51" s="17"/>
      <c r="C51" s="18"/>
      <c r="D51" s="17"/>
      <c r="E51" s="17"/>
      <c r="F51" s="20" t="s">
        <v>76</v>
      </c>
      <c r="G51" s="21" t="s">
        <v>37</v>
      </c>
      <c r="H51" s="38" t="str">
        <f>H44</f>
        <v>Team Jäger</v>
      </c>
      <c r="I51" s="22" t="s">
        <v>3</v>
      </c>
      <c r="J51" s="22"/>
      <c r="K51" s="18" t="s">
        <v>40</v>
      </c>
    </row>
    <row r="52" spans="1:11" x14ac:dyDescent="0.25">
      <c r="A52" s="23" t="s">
        <v>41</v>
      </c>
      <c r="B52" s="24" t="str">
        <f>I52</f>
        <v>Axel</v>
      </c>
      <c r="C52" s="25" t="str">
        <f>I53</f>
        <v>Polly</v>
      </c>
      <c r="D52" s="26" t="str">
        <f>I54</f>
        <v>Lasse P</v>
      </c>
      <c r="E52" s="27" t="str">
        <f>I51</f>
        <v>Nane</v>
      </c>
      <c r="F52" s="1"/>
      <c r="G52" s="28" t="s">
        <v>42</v>
      </c>
      <c r="H52" s="39" t="str">
        <f>H45</f>
        <v>Scalextric</v>
      </c>
      <c r="I52" s="29" t="s">
        <v>67</v>
      </c>
      <c r="J52" s="29"/>
      <c r="K52" s="18" t="s">
        <v>45</v>
      </c>
    </row>
    <row r="53" spans="1:11" x14ac:dyDescent="0.25">
      <c r="A53" s="23" t="s">
        <v>46</v>
      </c>
      <c r="B53" s="24" t="str">
        <f>H52</f>
        <v>Scalextric</v>
      </c>
      <c r="C53" s="25" t="str">
        <f>H53</f>
        <v>Pollys Pågar</v>
      </c>
      <c r="D53" s="26" t="str">
        <f>H54</f>
        <v>Bilbaneverket</v>
      </c>
      <c r="E53" s="27" t="str">
        <f>H51</f>
        <v>Team Jäger</v>
      </c>
      <c r="F53" s="1"/>
      <c r="G53" s="28" t="s">
        <v>47</v>
      </c>
      <c r="H53" s="39" t="str">
        <f>H46</f>
        <v>Pollys Pågar</v>
      </c>
      <c r="I53" s="29" t="s">
        <v>68</v>
      </c>
      <c r="J53" s="29"/>
      <c r="K53" s="18" t="s">
        <v>50</v>
      </c>
    </row>
    <row r="54" spans="1:11" x14ac:dyDescent="0.25">
      <c r="A54" s="23" t="s">
        <v>51</v>
      </c>
      <c r="B54" s="30">
        <v>220.6</v>
      </c>
      <c r="C54" s="31">
        <v>237.1</v>
      </c>
      <c r="D54" s="30">
        <v>209.3</v>
      </c>
      <c r="E54" s="30">
        <v>210.9</v>
      </c>
      <c r="F54" s="1"/>
      <c r="G54" s="28" t="s">
        <v>52</v>
      </c>
      <c r="H54" s="39" t="str">
        <f>H47</f>
        <v>Bilbaneverket</v>
      </c>
      <c r="I54" s="29" t="s">
        <v>15</v>
      </c>
      <c r="J54" s="29"/>
      <c r="K54" s="18" t="s">
        <v>54</v>
      </c>
    </row>
    <row r="55" spans="1:11" x14ac:dyDescent="0.25">
      <c r="A55" s="23" t="s">
        <v>55</v>
      </c>
      <c r="B55" s="24">
        <f>C5+D12+E19+B26+C33+D40+E47+B54</f>
        <v>1764</v>
      </c>
      <c r="C55" s="25">
        <f>D5+E12+B19+C26+D33+E40+B47+C54</f>
        <v>1719.9</v>
      </c>
      <c r="D55" s="26">
        <f>E5+B12+C19+D26+E33+B40+C47+D54</f>
        <v>1745.3</v>
      </c>
      <c r="E55" s="27">
        <f>B5+C12+D19+E26+B33+C40+D47+E54</f>
        <v>1708.3</v>
      </c>
      <c r="F55" s="1"/>
    </row>
    <row r="56" spans="1:11" ht="15.75" thickBot="1" x14ac:dyDescent="0.3">
      <c r="A56" s="41"/>
      <c r="B56" s="42"/>
      <c r="C56" s="43"/>
      <c r="D56" s="42"/>
      <c r="E56" s="42"/>
      <c r="F56" s="44"/>
      <c r="G56" s="45"/>
      <c r="H56" s="45"/>
      <c r="I56" s="45"/>
      <c r="J56" s="45"/>
      <c r="K56" s="45"/>
    </row>
    <row r="57" spans="1:11" ht="16.5" thickTop="1" thickBot="1" x14ac:dyDescent="0.3">
      <c r="A57" s="46" t="s">
        <v>77</v>
      </c>
      <c r="B57" s="8" t="s">
        <v>28</v>
      </c>
      <c r="C57" s="9" t="s">
        <v>29</v>
      </c>
      <c r="D57" s="10" t="s">
        <v>30</v>
      </c>
      <c r="E57" s="11" t="s">
        <v>31</v>
      </c>
      <c r="F57" s="37"/>
      <c r="G57" s="13"/>
      <c r="H57" s="14" t="s">
        <v>33</v>
      </c>
      <c r="I57" s="14" t="s">
        <v>34</v>
      </c>
      <c r="J57" s="14" t="s">
        <v>35</v>
      </c>
      <c r="K57" s="15"/>
    </row>
    <row r="58" spans="1:11" ht="15.75" thickTop="1" x14ac:dyDescent="0.25">
      <c r="A58" s="47" t="s">
        <v>78</v>
      </c>
      <c r="B58" s="17"/>
      <c r="C58" s="18"/>
      <c r="D58" s="17"/>
      <c r="E58" s="17"/>
      <c r="F58" s="20" t="s">
        <v>78</v>
      </c>
      <c r="G58" s="21" t="s">
        <v>37</v>
      </c>
      <c r="H58" s="38" t="str">
        <f>H51</f>
        <v>Team Jäger</v>
      </c>
      <c r="I58" s="22" t="s">
        <v>39</v>
      </c>
      <c r="J58" s="22"/>
      <c r="K58" s="18" t="s">
        <v>40</v>
      </c>
    </row>
    <row r="59" spans="1:11" x14ac:dyDescent="0.25">
      <c r="A59" s="23" t="s">
        <v>41</v>
      </c>
      <c r="B59" s="24" t="str">
        <f>I58</f>
        <v>Tomas</v>
      </c>
      <c r="C59" s="25" t="str">
        <f>I59</f>
        <v>janne</v>
      </c>
      <c r="D59" s="26" t="str">
        <f>I60</f>
        <v>Hampus</v>
      </c>
      <c r="E59" s="27" t="str">
        <f>I61</f>
        <v>Henrik</v>
      </c>
      <c r="F59" s="1"/>
      <c r="G59" s="28" t="s">
        <v>42</v>
      </c>
      <c r="H59" s="39" t="str">
        <f>H52</f>
        <v>Scalextric</v>
      </c>
      <c r="I59" s="29" t="s">
        <v>79</v>
      </c>
      <c r="J59" s="29"/>
      <c r="K59" s="18" t="s">
        <v>45</v>
      </c>
    </row>
    <row r="60" spans="1:11" x14ac:dyDescent="0.25">
      <c r="A60" s="23" t="s">
        <v>46</v>
      </c>
      <c r="B60" s="24" t="str">
        <f>H58</f>
        <v>Team Jäger</v>
      </c>
      <c r="C60" s="25" t="str">
        <f>H59</f>
        <v>Scalextric</v>
      </c>
      <c r="D60" s="26" t="str">
        <f>H60</f>
        <v>Pollys Pågar</v>
      </c>
      <c r="E60" s="27" t="str">
        <f>H61</f>
        <v>Bilbaneverket</v>
      </c>
      <c r="F60" s="1"/>
      <c r="G60" s="28" t="s">
        <v>47</v>
      </c>
      <c r="H60" s="39" t="str">
        <f>H53</f>
        <v>Pollys Pågar</v>
      </c>
      <c r="I60" s="29" t="s">
        <v>49</v>
      </c>
      <c r="J60" s="29"/>
      <c r="K60" s="18" t="s">
        <v>50</v>
      </c>
    </row>
    <row r="61" spans="1:11" x14ac:dyDescent="0.25">
      <c r="A61" s="23" t="s">
        <v>51</v>
      </c>
      <c r="B61" s="30">
        <v>186.5</v>
      </c>
      <c r="C61" s="31">
        <v>217.5</v>
      </c>
      <c r="D61" s="30">
        <v>201.6</v>
      </c>
      <c r="E61" s="30">
        <v>207</v>
      </c>
      <c r="F61" s="1"/>
      <c r="G61" s="28" t="s">
        <v>52</v>
      </c>
      <c r="H61" s="39" t="str">
        <f>H54</f>
        <v>Bilbaneverket</v>
      </c>
      <c r="I61" s="29" t="s">
        <v>14</v>
      </c>
      <c r="J61" s="29"/>
      <c r="K61" s="18" t="s">
        <v>54</v>
      </c>
    </row>
    <row r="62" spans="1:11" x14ac:dyDescent="0.25">
      <c r="A62" s="23" t="s">
        <v>55</v>
      </c>
      <c r="B62" s="24">
        <f>B5+C12+D19+E26+B33+C40+D47+E54+B61</f>
        <v>1894.8</v>
      </c>
      <c r="C62" s="25">
        <f>C5+D12+E19+B26+C33+D40+E47+B54+C61</f>
        <v>1981.5</v>
      </c>
      <c r="D62" s="26">
        <f>D5+E12+B19+C26+D33+E40+B47+C54+D61</f>
        <v>1921.5</v>
      </c>
      <c r="E62" s="27">
        <f>E5+B12+C19+D26+E33+B40+C47+D54+E61</f>
        <v>1952.3</v>
      </c>
      <c r="F62" s="1"/>
      <c r="K62" s="18"/>
    </row>
    <row r="63" spans="1:11" ht="15.75" thickBot="1" x14ac:dyDescent="0.3">
      <c r="A63" s="32"/>
      <c r="B63" s="33"/>
      <c r="C63" s="34"/>
      <c r="D63" s="33"/>
      <c r="E63" s="33"/>
      <c r="F63" s="35"/>
      <c r="G63" s="36"/>
      <c r="H63" s="36"/>
      <c r="I63" s="36"/>
      <c r="J63" s="36"/>
      <c r="K63" s="34"/>
    </row>
    <row r="64" spans="1:11" ht="16.5" thickTop="1" thickBot="1" x14ac:dyDescent="0.3">
      <c r="A64" s="46" t="s">
        <v>80</v>
      </c>
      <c r="B64" s="8" t="s">
        <v>28</v>
      </c>
      <c r="C64" s="9" t="s">
        <v>29</v>
      </c>
      <c r="D64" s="10" t="s">
        <v>30</v>
      </c>
      <c r="E64" s="11" t="s">
        <v>31</v>
      </c>
      <c r="F64" s="37"/>
      <c r="G64" s="13"/>
      <c r="H64" s="14" t="s">
        <v>33</v>
      </c>
      <c r="I64" s="14" t="s">
        <v>34</v>
      </c>
      <c r="J64" s="14" t="s">
        <v>35</v>
      </c>
      <c r="K64" s="10"/>
    </row>
    <row r="65" spans="1:11" ht="15.75" thickTop="1" x14ac:dyDescent="0.25">
      <c r="A65" s="47" t="s">
        <v>81</v>
      </c>
      <c r="B65" s="17"/>
      <c r="C65" s="18"/>
      <c r="D65" s="17"/>
      <c r="E65" s="17"/>
      <c r="F65" s="20" t="s">
        <v>81</v>
      </c>
      <c r="G65" s="21" t="s">
        <v>37</v>
      </c>
      <c r="H65" s="38" t="str">
        <f>H58</f>
        <v>Team Jäger</v>
      </c>
      <c r="I65" s="22" t="s">
        <v>58</v>
      </c>
      <c r="J65" s="22"/>
      <c r="K65" s="18" t="s">
        <v>40</v>
      </c>
    </row>
    <row r="66" spans="1:11" x14ac:dyDescent="0.25">
      <c r="A66" s="23" t="s">
        <v>41</v>
      </c>
      <c r="B66" s="24" t="str">
        <f>I68</f>
        <v>Björn</v>
      </c>
      <c r="C66" s="25" t="str">
        <f>I65</f>
        <v>Pontus</v>
      </c>
      <c r="D66" s="26" t="str">
        <f>I66</f>
        <v>Thomas</v>
      </c>
      <c r="E66" s="27" t="str">
        <f>I67</f>
        <v>Pidde</v>
      </c>
      <c r="F66" s="1"/>
      <c r="G66" s="28" t="s">
        <v>42</v>
      </c>
      <c r="H66" s="39" t="str">
        <f>H59</f>
        <v>Scalextric</v>
      </c>
      <c r="I66" s="29" t="s">
        <v>59</v>
      </c>
      <c r="J66" s="29"/>
      <c r="K66" s="18" t="s">
        <v>45</v>
      </c>
    </row>
    <row r="67" spans="1:11" x14ac:dyDescent="0.25">
      <c r="A67" s="23" t="s">
        <v>46</v>
      </c>
      <c r="B67" s="24" t="str">
        <f>H68</f>
        <v>Bilbaneverket</v>
      </c>
      <c r="C67" s="25" t="str">
        <f>H65</f>
        <v>Team Jäger</v>
      </c>
      <c r="D67" s="26" t="str">
        <f>H66</f>
        <v>Scalextric</v>
      </c>
      <c r="E67" s="27" t="str">
        <f>H67</f>
        <v>Pollys Pågar</v>
      </c>
      <c r="F67" s="1"/>
      <c r="G67" s="28" t="s">
        <v>47</v>
      </c>
      <c r="H67" s="39" t="str">
        <f>H60</f>
        <v>Pollys Pågar</v>
      </c>
      <c r="I67" s="29" t="s">
        <v>60</v>
      </c>
      <c r="J67" s="29"/>
      <c r="K67" s="18" t="s">
        <v>50</v>
      </c>
    </row>
    <row r="68" spans="1:11" x14ac:dyDescent="0.25">
      <c r="A68" s="23" t="s">
        <v>51</v>
      </c>
      <c r="B68" s="30">
        <v>216.6</v>
      </c>
      <c r="C68" s="31">
        <v>228.8</v>
      </c>
      <c r="D68" s="30">
        <v>223.6</v>
      </c>
      <c r="E68" s="30">
        <v>200.7</v>
      </c>
      <c r="F68" s="1"/>
      <c r="G68" s="28" t="s">
        <v>52</v>
      </c>
      <c r="H68" s="39" t="str">
        <f>H61</f>
        <v>Bilbaneverket</v>
      </c>
      <c r="I68" s="29" t="s">
        <v>9</v>
      </c>
      <c r="J68" s="29"/>
      <c r="K68" s="18" t="s">
        <v>54</v>
      </c>
    </row>
    <row r="69" spans="1:11" x14ac:dyDescent="0.25">
      <c r="A69" s="23" t="s">
        <v>55</v>
      </c>
      <c r="B69" s="24">
        <f>E5+B12+C19+D26+E33+B40+C47+D54+E61+B68</f>
        <v>2168.9</v>
      </c>
      <c r="C69" s="25">
        <f>B5+C12+D19+E26+B33+C40+D47+E54+B61+C68</f>
        <v>2123.6</v>
      </c>
      <c r="D69" s="26">
        <f>C5+D12+E19+B26+C33+D40+E47+B54+C61+D68</f>
        <v>2205.1</v>
      </c>
      <c r="E69" s="27">
        <f>D5+E12+B19+C26+D33+E40+B47+C54+D61+E68</f>
        <v>2122.1999999999998</v>
      </c>
      <c r="F69" s="1"/>
    </row>
    <row r="70" spans="1:11" ht="15.75" thickBot="1" x14ac:dyDescent="0.3">
      <c r="A70" s="32"/>
      <c r="B70" s="33"/>
      <c r="C70" s="34"/>
      <c r="D70" s="33"/>
      <c r="E70" s="33"/>
      <c r="F70" s="35"/>
      <c r="G70" s="36"/>
      <c r="H70" s="36"/>
      <c r="I70" s="36"/>
      <c r="J70" s="36"/>
      <c r="K70" s="36"/>
    </row>
    <row r="71" spans="1:11" ht="16.5" thickTop="1" thickBot="1" x14ac:dyDescent="0.3">
      <c r="A71" s="46" t="s">
        <v>82</v>
      </c>
      <c r="B71" s="8" t="s">
        <v>28</v>
      </c>
      <c r="C71" s="9" t="s">
        <v>29</v>
      </c>
      <c r="D71" s="10" t="s">
        <v>30</v>
      </c>
      <c r="E71" s="11" t="s">
        <v>31</v>
      </c>
      <c r="F71" s="37"/>
      <c r="G71" s="13"/>
      <c r="H71" s="14" t="s">
        <v>33</v>
      </c>
      <c r="I71" s="14" t="s">
        <v>34</v>
      </c>
      <c r="J71" s="14" t="s">
        <v>35</v>
      </c>
      <c r="K71" s="15"/>
    </row>
    <row r="72" spans="1:11" ht="15.75" thickTop="1" x14ac:dyDescent="0.25">
      <c r="A72" s="47" t="s">
        <v>83</v>
      </c>
      <c r="B72" s="17"/>
      <c r="C72" s="18"/>
      <c r="D72" s="17"/>
      <c r="E72" s="17"/>
      <c r="F72" s="20" t="s">
        <v>83</v>
      </c>
      <c r="G72" s="21" t="s">
        <v>37</v>
      </c>
      <c r="H72" s="38" t="str">
        <f>H65</f>
        <v>Team Jäger</v>
      </c>
      <c r="I72" s="22" t="s">
        <v>63</v>
      </c>
      <c r="J72" s="22"/>
      <c r="K72" s="18" t="s">
        <v>40</v>
      </c>
    </row>
    <row r="73" spans="1:11" x14ac:dyDescent="0.25">
      <c r="A73" s="23" t="s">
        <v>41</v>
      </c>
      <c r="B73" s="24" t="str">
        <f>I74</f>
        <v>Magnus H</v>
      </c>
      <c r="C73" s="25" t="str">
        <f>I75</f>
        <v>Peter H</v>
      </c>
      <c r="D73" s="26" t="str">
        <f>I72</f>
        <v>Patric s</v>
      </c>
      <c r="E73" s="27" t="str">
        <f>I73</f>
        <v>Anders</v>
      </c>
      <c r="F73" s="1"/>
      <c r="G73" s="28" t="s">
        <v>42</v>
      </c>
      <c r="H73" s="39" t="str">
        <f>H66</f>
        <v>Scalextric</v>
      </c>
      <c r="I73" s="29" t="s">
        <v>44</v>
      </c>
      <c r="J73" s="29"/>
      <c r="K73" s="18" t="s">
        <v>45</v>
      </c>
    </row>
    <row r="74" spans="1:11" x14ac:dyDescent="0.25">
      <c r="A74" s="23" t="s">
        <v>46</v>
      </c>
      <c r="B74" s="24" t="str">
        <f>H74</f>
        <v>Pollys Pågar</v>
      </c>
      <c r="C74" s="25" t="str">
        <f>H75</f>
        <v>Bilbaneverket</v>
      </c>
      <c r="D74" s="26" t="str">
        <f>H72</f>
        <v>Team Jäger</v>
      </c>
      <c r="E74" s="27" t="str">
        <f>H73</f>
        <v>Scalextric</v>
      </c>
      <c r="F74" s="1"/>
      <c r="G74" s="28" t="s">
        <v>47</v>
      </c>
      <c r="H74" s="39" t="str">
        <f>H67</f>
        <v>Pollys Pågar</v>
      </c>
      <c r="I74" s="29" t="s">
        <v>21</v>
      </c>
      <c r="J74" s="29"/>
      <c r="K74" s="18" t="s">
        <v>50</v>
      </c>
    </row>
    <row r="75" spans="1:11" x14ac:dyDescent="0.25">
      <c r="A75" s="23" t="s">
        <v>51</v>
      </c>
      <c r="B75" s="30">
        <v>206.5</v>
      </c>
      <c r="C75" s="31">
        <v>223.3</v>
      </c>
      <c r="D75" s="30">
        <v>213.4</v>
      </c>
      <c r="E75" s="30">
        <v>208.7</v>
      </c>
      <c r="F75" s="1"/>
      <c r="G75" s="28" t="s">
        <v>52</v>
      </c>
      <c r="H75" s="39" t="str">
        <f>H68</f>
        <v>Bilbaneverket</v>
      </c>
      <c r="I75" s="29" t="s">
        <v>10</v>
      </c>
      <c r="J75" s="29"/>
      <c r="K75" s="18" t="s">
        <v>54</v>
      </c>
    </row>
    <row r="76" spans="1:11" x14ac:dyDescent="0.25">
      <c r="A76" s="23" t="s">
        <v>55</v>
      </c>
      <c r="B76" s="24">
        <f>D5+E12+B19+C26+D33+E40+B47+C54+D61+E68+B75</f>
        <v>2328.6999999999998</v>
      </c>
      <c r="C76" s="25">
        <f>E5+B12+C19+D26+E33+B40+C47+D54+E61+B68+C75</f>
        <v>2392.2000000000003</v>
      </c>
      <c r="D76" s="26">
        <f>B5+C12+D19+E26+B33+C40+D47+E54+B61+C68+D75</f>
        <v>2337</v>
      </c>
      <c r="E76" s="27">
        <f>C5+D12+E19+B26+C33+D40+E47+B54+C61+D68+E75</f>
        <v>2413.7999999999997</v>
      </c>
      <c r="F76" s="1"/>
    </row>
    <row r="77" spans="1:11" ht="15.75" thickBot="1" x14ac:dyDescent="0.3">
      <c r="A77" s="32"/>
      <c r="B77" s="33"/>
      <c r="C77" s="34"/>
      <c r="D77" s="33"/>
      <c r="E77" s="33"/>
      <c r="F77" s="35"/>
      <c r="G77" s="36"/>
      <c r="H77" s="36"/>
      <c r="I77" s="36"/>
      <c r="J77" s="36"/>
      <c r="K77" s="36"/>
    </row>
    <row r="78" spans="1:11" ht="16.5" thickTop="1" thickBot="1" x14ac:dyDescent="0.3">
      <c r="A78" s="46" t="s">
        <v>84</v>
      </c>
      <c r="B78" s="8" t="s">
        <v>28</v>
      </c>
      <c r="C78" s="9" t="s">
        <v>29</v>
      </c>
      <c r="D78" s="10" t="s">
        <v>30</v>
      </c>
      <c r="E78" s="11" t="s">
        <v>31</v>
      </c>
      <c r="F78" s="37"/>
      <c r="G78" s="13"/>
      <c r="H78" s="14" t="s">
        <v>33</v>
      </c>
      <c r="I78" s="14" t="s">
        <v>34</v>
      </c>
      <c r="J78" s="14" t="s">
        <v>35</v>
      </c>
      <c r="K78" s="15"/>
    </row>
    <row r="79" spans="1:11" ht="15.75" thickTop="1" x14ac:dyDescent="0.25">
      <c r="A79" s="47" t="s">
        <v>85</v>
      </c>
      <c r="B79" s="17"/>
      <c r="C79" s="18"/>
      <c r="D79" s="17"/>
      <c r="E79" s="17"/>
      <c r="F79" s="20" t="s">
        <v>85</v>
      </c>
      <c r="G79" s="21" t="s">
        <v>37</v>
      </c>
      <c r="H79" s="38" t="str">
        <f>H72</f>
        <v>Team Jäger</v>
      </c>
      <c r="I79" s="22" t="s">
        <v>3</v>
      </c>
      <c r="J79" s="22"/>
      <c r="K79" s="18" t="s">
        <v>40</v>
      </c>
    </row>
    <row r="80" spans="1:11" x14ac:dyDescent="0.25">
      <c r="A80" s="23" t="s">
        <v>41</v>
      </c>
      <c r="B80" s="24" t="str">
        <f>I80</f>
        <v>Axel</v>
      </c>
      <c r="C80" s="25" t="str">
        <f>I81</f>
        <v>Polly</v>
      </c>
      <c r="D80" s="26" t="str">
        <f>I82</f>
        <v>Lasse P</v>
      </c>
      <c r="E80" s="27" t="str">
        <f>I79</f>
        <v>Nane</v>
      </c>
      <c r="F80" s="1"/>
      <c r="G80" s="28" t="s">
        <v>42</v>
      </c>
      <c r="H80" s="39" t="str">
        <f>H73</f>
        <v>Scalextric</v>
      </c>
      <c r="I80" s="29" t="s">
        <v>67</v>
      </c>
      <c r="J80" s="29"/>
      <c r="K80" s="18" t="s">
        <v>45</v>
      </c>
    </row>
    <row r="81" spans="1:11" x14ac:dyDescent="0.25">
      <c r="A81" s="23" t="s">
        <v>46</v>
      </c>
      <c r="B81" s="24" t="str">
        <f>H80</f>
        <v>Scalextric</v>
      </c>
      <c r="C81" s="25" t="str">
        <f>H81</f>
        <v>Pollys Pågar</v>
      </c>
      <c r="D81" s="26" t="str">
        <f>H82</f>
        <v>Bilbaneverket</v>
      </c>
      <c r="E81" s="27" t="str">
        <f>H79</f>
        <v>Team Jäger</v>
      </c>
      <c r="F81" s="1"/>
      <c r="G81" s="28" t="s">
        <v>47</v>
      </c>
      <c r="H81" s="39" t="str">
        <f>H74</f>
        <v>Pollys Pågar</v>
      </c>
      <c r="I81" s="29" t="s">
        <v>68</v>
      </c>
      <c r="J81" s="29"/>
      <c r="K81" s="18" t="s">
        <v>50</v>
      </c>
    </row>
    <row r="82" spans="1:11" x14ac:dyDescent="0.25">
      <c r="A82" s="23" t="s">
        <v>51</v>
      </c>
      <c r="B82" s="30">
        <v>214.8</v>
      </c>
      <c r="C82" s="31">
        <v>237.3</v>
      </c>
      <c r="D82" s="30">
        <v>205.6</v>
      </c>
      <c r="E82" s="30">
        <v>186.4</v>
      </c>
      <c r="F82" s="1"/>
      <c r="G82" s="28" t="s">
        <v>52</v>
      </c>
      <c r="H82" s="39" t="str">
        <f>H75</f>
        <v>Bilbaneverket</v>
      </c>
      <c r="I82" s="29" t="s">
        <v>15</v>
      </c>
      <c r="J82" s="29"/>
      <c r="K82" s="18" t="s">
        <v>54</v>
      </c>
    </row>
    <row r="83" spans="1:11" x14ac:dyDescent="0.25">
      <c r="A83" s="23" t="s">
        <v>55</v>
      </c>
      <c r="B83" s="24">
        <f>C5+D12+E19+B26+C33+D40+E47+B54+C61+D68+E75+B82</f>
        <v>2628.6</v>
      </c>
      <c r="C83" s="25">
        <f>D5+E12+B19+C26+D33+E40+B47+C54+D61+E68+B75+C82</f>
        <v>2566</v>
      </c>
      <c r="D83" s="26">
        <f>E5+B12+C19+D26+E33+B40+C47+D54+E61+B68+C75+D82</f>
        <v>2597.8000000000002</v>
      </c>
      <c r="E83" s="27">
        <f>B5+C12+D19+E26+B33+C40+D47+E54+B61+C68+D75+E82</f>
        <v>2523.4</v>
      </c>
      <c r="F83" s="1"/>
    </row>
    <row r="84" spans="1:11" ht="15.75" thickBot="1" x14ac:dyDescent="0.3">
      <c r="A84" s="41"/>
      <c r="B84" s="42"/>
      <c r="C84" s="43"/>
      <c r="D84" s="42"/>
      <c r="E84" s="42"/>
      <c r="F84" s="44"/>
      <c r="G84" s="45"/>
      <c r="H84" s="45"/>
      <c r="I84" s="45"/>
      <c r="J84" s="45"/>
      <c r="K84" s="45"/>
    </row>
    <row r="85" spans="1:11" ht="16.5" thickTop="1" thickBot="1" x14ac:dyDescent="0.3">
      <c r="A85" s="46" t="s">
        <v>86</v>
      </c>
      <c r="B85" s="8" t="s">
        <v>28</v>
      </c>
      <c r="C85" s="9" t="s">
        <v>29</v>
      </c>
      <c r="D85" s="10" t="s">
        <v>30</v>
      </c>
      <c r="E85" s="11" t="s">
        <v>31</v>
      </c>
      <c r="F85" s="37"/>
      <c r="G85" s="13"/>
      <c r="H85" s="14" t="s">
        <v>33</v>
      </c>
      <c r="I85" s="14" t="s">
        <v>34</v>
      </c>
      <c r="J85" s="14" t="s">
        <v>35</v>
      </c>
      <c r="K85" s="15"/>
    </row>
    <row r="86" spans="1:11" ht="15.75" thickTop="1" x14ac:dyDescent="0.25">
      <c r="A86" s="47" t="s">
        <v>87</v>
      </c>
      <c r="B86" s="17"/>
      <c r="C86" s="18"/>
      <c r="D86" s="17"/>
      <c r="E86" s="17"/>
      <c r="F86" s="20" t="s">
        <v>87</v>
      </c>
      <c r="G86" s="21" t="s">
        <v>37</v>
      </c>
      <c r="H86" s="38" t="str">
        <f>H79</f>
        <v>Team Jäger</v>
      </c>
      <c r="I86" s="22" t="s">
        <v>39</v>
      </c>
      <c r="J86" s="22"/>
      <c r="K86" s="18" t="s">
        <v>40</v>
      </c>
    </row>
    <row r="87" spans="1:11" x14ac:dyDescent="0.25">
      <c r="A87" s="23" t="s">
        <v>41</v>
      </c>
      <c r="B87" s="24" t="str">
        <f>I86</f>
        <v>Tomas</v>
      </c>
      <c r="C87" s="25" t="str">
        <f>I87</f>
        <v>Janne</v>
      </c>
      <c r="D87" s="26" t="str">
        <f>I88</f>
        <v>Hampus</v>
      </c>
      <c r="E87" s="27" t="str">
        <f>I89</f>
        <v>Henrik</v>
      </c>
      <c r="F87" s="1"/>
      <c r="G87" s="28" t="s">
        <v>42</v>
      </c>
      <c r="H87" s="39" t="str">
        <f>H80</f>
        <v>Scalextric</v>
      </c>
      <c r="I87" s="29" t="s">
        <v>64</v>
      </c>
      <c r="J87" s="29"/>
      <c r="K87" s="18" t="s">
        <v>45</v>
      </c>
    </row>
    <row r="88" spans="1:11" x14ac:dyDescent="0.25">
      <c r="A88" s="23" t="s">
        <v>46</v>
      </c>
      <c r="B88" s="24" t="str">
        <f>H86</f>
        <v>Team Jäger</v>
      </c>
      <c r="C88" s="25" t="str">
        <f>H87</f>
        <v>Scalextric</v>
      </c>
      <c r="D88" s="26" t="str">
        <f>H88</f>
        <v>Pollys Pågar</v>
      </c>
      <c r="E88" s="27" t="str">
        <f>H89</f>
        <v>Bilbaneverket</v>
      </c>
      <c r="F88" s="1"/>
      <c r="G88" s="28" t="s">
        <v>47</v>
      </c>
      <c r="H88" s="39" t="str">
        <f>H81</f>
        <v>Pollys Pågar</v>
      </c>
      <c r="I88" s="29" t="s">
        <v>49</v>
      </c>
      <c r="J88" s="29"/>
      <c r="K88" s="18" t="s">
        <v>50</v>
      </c>
    </row>
    <row r="89" spans="1:11" x14ac:dyDescent="0.25">
      <c r="A89" s="23" t="s">
        <v>51</v>
      </c>
      <c r="B89" s="30">
        <v>216.1</v>
      </c>
      <c r="C89" s="31">
        <v>215.6</v>
      </c>
      <c r="D89" s="30">
        <v>197.5</v>
      </c>
      <c r="E89" s="30">
        <v>213</v>
      </c>
      <c r="F89" s="1"/>
      <c r="G89" s="28" t="s">
        <v>52</v>
      </c>
      <c r="H89" s="39" t="str">
        <f>H82</f>
        <v>Bilbaneverket</v>
      </c>
      <c r="I89" s="29" t="s">
        <v>14</v>
      </c>
      <c r="J89" s="29"/>
      <c r="K89" s="18" t="s">
        <v>54</v>
      </c>
    </row>
    <row r="90" spans="1:11" x14ac:dyDescent="0.25">
      <c r="A90" s="23" t="s">
        <v>55</v>
      </c>
      <c r="B90" s="24">
        <f>B5+C12+D19+E26+B33+C40+D47+E54+B61+C68+D75+E82+B89</f>
        <v>2739.5</v>
      </c>
      <c r="C90" s="25">
        <f>C5+D12+E19+B26+C33+D40+E47+B54+C61+D68+E75+B82+C89</f>
        <v>2844.2</v>
      </c>
      <c r="D90" s="26">
        <f>D5+E12+B19+C26+D33+E40+B47+C54+D61+E68+B75+C82+D89</f>
        <v>2763.5</v>
      </c>
      <c r="E90" s="27">
        <f>E5+B12+C19+D26+E33+B40+C47+D54+E61+B68+C75+D82+E89</f>
        <v>2810.8</v>
      </c>
      <c r="F90" s="1"/>
      <c r="K90" s="18"/>
    </row>
    <row r="91" spans="1:11" ht="15.75" thickBot="1" x14ac:dyDescent="0.3">
      <c r="A91" s="32"/>
      <c r="B91" s="33"/>
      <c r="C91" s="34"/>
      <c r="D91" s="33"/>
      <c r="E91" s="33"/>
      <c r="F91" s="35"/>
      <c r="G91" s="36"/>
      <c r="H91" s="36"/>
      <c r="I91" s="36"/>
      <c r="J91" s="36"/>
      <c r="K91" s="34"/>
    </row>
    <row r="92" spans="1:11" ht="16.5" thickTop="1" thickBot="1" x14ac:dyDescent="0.3">
      <c r="A92" s="46" t="s">
        <v>88</v>
      </c>
      <c r="B92" s="8" t="s">
        <v>28</v>
      </c>
      <c r="C92" s="9" t="s">
        <v>29</v>
      </c>
      <c r="D92" s="10" t="s">
        <v>30</v>
      </c>
      <c r="E92" s="11" t="s">
        <v>31</v>
      </c>
      <c r="F92" s="37"/>
      <c r="G92" s="13"/>
      <c r="H92" s="14" t="s">
        <v>33</v>
      </c>
      <c r="I92" s="14" t="s">
        <v>34</v>
      </c>
      <c r="J92" s="14" t="s">
        <v>35</v>
      </c>
      <c r="K92" s="10"/>
    </row>
    <row r="93" spans="1:11" ht="15.75" thickTop="1" x14ac:dyDescent="0.25">
      <c r="A93" s="47" t="s">
        <v>89</v>
      </c>
      <c r="B93" s="17"/>
      <c r="C93" s="18"/>
      <c r="D93" s="17"/>
      <c r="E93" s="17"/>
      <c r="F93" s="20" t="s">
        <v>89</v>
      </c>
      <c r="G93" s="21" t="s">
        <v>37</v>
      </c>
      <c r="H93" s="38" t="str">
        <f>H86</f>
        <v>Team Jäger</v>
      </c>
      <c r="I93" s="22" t="s">
        <v>58</v>
      </c>
      <c r="J93" s="22"/>
      <c r="K93" s="18" t="s">
        <v>40</v>
      </c>
    </row>
    <row r="94" spans="1:11" x14ac:dyDescent="0.25">
      <c r="A94" s="23" t="s">
        <v>41</v>
      </c>
      <c r="B94" s="24" t="str">
        <f>I96</f>
        <v>Björn</v>
      </c>
      <c r="C94" s="25" t="str">
        <f>I93</f>
        <v>Pontus</v>
      </c>
      <c r="D94" s="26" t="str">
        <f>I94</f>
        <v>Thomas</v>
      </c>
      <c r="E94" s="27" t="str">
        <f>I95</f>
        <v>Pidde</v>
      </c>
      <c r="F94" s="1"/>
      <c r="G94" s="28" t="s">
        <v>42</v>
      </c>
      <c r="H94" s="39" t="str">
        <f>H87</f>
        <v>Scalextric</v>
      </c>
      <c r="I94" s="29" t="s">
        <v>59</v>
      </c>
      <c r="J94" s="29"/>
      <c r="K94" s="18" t="s">
        <v>45</v>
      </c>
    </row>
    <row r="95" spans="1:11" x14ac:dyDescent="0.25">
      <c r="A95" s="23" t="s">
        <v>46</v>
      </c>
      <c r="B95" s="24" t="str">
        <f>H96</f>
        <v>Bilbaneverket</v>
      </c>
      <c r="C95" s="25" t="str">
        <f>H93</f>
        <v>Team Jäger</v>
      </c>
      <c r="D95" s="26" t="str">
        <f>H94</f>
        <v>Scalextric</v>
      </c>
      <c r="E95" s="27" t="str">
        <f>H95</f>
        <v>Pollys Pågar</v>
      </c>
      <c r="F95" s="1"/>
      <c r="G95" s="28" t="s">
        <v>47</v>
      </c>
      <c r="H95" s="39" t="str">
        <f>H88</f>
        <v>Pollys Pågar</v>
      </c>
      <c r="I95" s="29" t="s">
        <v>60</v>
      </c>
      <c r="J95" s="29"/>
      <c r="K95" s="18" t="s">
        <v>50</v>
      </c>
    </row>
    <row r="96" spans="1:11" x14ac:dyDescent="0.25">
      <c r="A96" s="23" t="s">
        <v>51</v>
      </c>
      <c r="B96" s="30">
        <v>211.6</v>
      </c>
      <c r="C96" s="31">
        <v>227.1</v>
      </c>
      <c r="D96" s="30">
        <v>216.3</v>
      </c>
      <c r="E96" s="30">
        <v>198.1</v>
      </c>
      <c r="F96" s="1"/>
      <c r="G96" s="28" t="s">
        <v>52</v>
      </c>
      <c r="H96" s="39" t="str">
        <f>H89</f>
        <v>Bilbaneverket</v>
      </c>
      <c r="I96" s="29" t="s">
        <v>9</v>
      </c>
      <c r="J96" s="29"/>
      <c r="K96" s="18" t="s">
        <v>54</v>
      </c>
    </row>
    <row r="97" spans="1:11" x14ac:dyDescent="0.25">
      <c r="A97" s="23" t="s">
        <v>55</v>
      </c>
      <c r="B97" s="24">
        <f>E5+B12+C19+D26+E33+B40+C47+D54+E61+B68+C75+D82+E89+B96</f>
        <v>3022.4</v>
      </c>
      <c r="C97" s="25">
        <f>B5+C12+D19+E26+B33+C40+D47+E54+B61+C68+D75+E82+B89+C96</f>
        <v>2966.6</v>
      </c>
      <c r="D97" s="26">
        <f>C5+D12+E19+B26+C33+D40+E47+B54+C61+D68+E75+B82+C89+D96</f>
        <v>3060.5</v>
      </c>
      <c r="E97" s="27">
        <f>D5+E12+B19+C26+D33+E40+B47+C54+D61+E68+B75+C82+D89+E96</f>
        <v>2961.6</v>
      </c>
      <c r="F97" s="1"/>
    </row>
    <row r="98" spans="1:11" ht="15.75" thickBot="1" x14ac:dyDescent="0.3">
      <c r="A98" s="32"/>
      <c r="B98" s="33"/>
      <c r="C98" s="34"/>
      <c r="D98" s="33"/>
      <c r="E98" s="33"/>
      <c r="F98" s="35"/>
      <c r="G98" s="36"/>
      <c r="H98" s="36"/>
      <c r="I98" s="36"/>
      <c r="J98" s="36"/>
      <c r="K98" s="36"/>
    </row>
    <row r="99" spans="1:11" ht="16.5" thickTop="1" thickBot="1" x14ac:dyDescent="0.3">
      <c r="A99" s="46" t="s">
        <v>90</v>
      </c>
      <c r="B99" s="8" t="s">
        <v>28</v>
      </c>
      <c r="C99" s="9" t="s">
        <v>29</v>
      </c>
      <c r="D99" s="10" t="s">
        <v>30</v>
      </c>
      <c r="E99" s="11" t="s">
        <v>31</v>
      </c>
      <c r="F99" s="37"/>
      <c r="G99" s="13"/>
      <c r="H99" s="14" t="s">
        <v>33</v>
      </c>
      <c r="I99" s="14" t="s">
        <v>34</v>
      </c>
      <c r="J99" s="14" t="s">
        <v>35</v>
      </c>
      <c r="K99" s="15"/>
    </row>
    <row r="100" spans="1:11" ht="15.75" thickTop="1" x14ac:dyDescent="0.25">
      <c r="A100" s="47" t="s">
        <v>91</v>
      </c>
      <c r="B100" s="17"/>
      <c r="C100" s="18"/>
      <c r="D100" s="17"/>
      <c r="E100" s="17"/>
      <c r="F100" s="20" t="s">
        <v>91</v>
      </c>
      <c r="G100" s="21" t="s">
        <v>37</v>
      </c>
      <c r="H100" s="38" t="str">
        <f>H93</f>
        <v>Team Jäger</v>
      </c>
      <c r="I100" s="22" t="s">
        <v>63</v>
      </c>
      <c r="J100" s="22"/>
      <c r="K100" s="18" t="s">
        <v>40</v>
      </c>
    </row>
    <row r="101" spans="1:11" x14ac:dyDescent="0.25">
      <c r="A101" s="23" t="s">
        <v>41</v>
      </c>
      <c r="B101" s="24" t="str">
        <f>I102</f>
        <v>Magnus H</v>
      </c>
      <c r="C101" s="25" t="str">
        <f>I103</f>
        <v>Peter H</v>
      </c>
      <c r="D101" s="26" t="str">
        <f>I100</f>
        <v>Patric s</v>
      </c>
      <c r="E101" s="27" t="str">
        <f>I101</f>
        <v>Anders</v>
      </c>
      <c r="F101" s="1"/>
      <c r="G101" s="28" t="s">
        <v>42</v>
      </c>
      <c r="H101" s="39" t="str">
        <f>H94</f>
        <v>Scalextric</v>
      </c>
      <c r="I101" s="29" t="s">
        <v>44</v>
      </c>
      <c r="J101" s="29"/>
      <c r="K101" s="18" t="s">
        <v>45</v>
      </c>
    </row>
    <row r="102" spans="1:11" x14ac:dyDescent="0.25">
      <c r="A102" s="23" t="s">
        <v>46</v>
      </c>
      <c r="B102" s="24" t="str">
        <f>H102</f>
        <v>Pollys Pågar</v>
      </c>
      <c r="C102" s="25" t="str">
        <f>H103</f>
        <v>Bilbaneverket</v>
      </c>
      <c r="D102" s="26" t="str">
        <f>H100</f>
        <v>Team Jäger</v>
      </c>
      <c r="E102" s="27" t="str">
        <f>H101</f>
        <v>Scalextric</v>
      </c>
      <c r="F102" s="1"/>
      <c r="G102" s="28" t="s">
        <v>47</v>
      </c>
      <c r="H102" s="39" t="str">
        <f>H95</f>
        <v>Pollys Pågar</v>
      </c>
      <c r="I102" s="29" t="s">
        <v>21</v>
      </c>
      <c r="J102" s="29"/>
      <c r="K102" s="18" t="s">
        <v>50</v>
      </c>
    </row>
    <row r="103" spans="1:11" x14ac:dyDescent="0.25">
      <c r="A103" s="23" t="s">
        <v>51</v>
      </c>
      <c r="B103" s="30">
        <v>196</v>
      </c>
      <c r="C103" s="31">
        <v>193.3</v>
      </c>
      <c r="D103" s="30">
        <v>212.7</v>
      </c>
      <c r="E103" s="30">
        <v>227</v>
      </c>
      <c r="F103" s="1"/>
      <c r="G103" s="28" t="s">
        <v>52</v>
      </c>
      <c r="H103" s="39" t="str">
        <f>H96</f>
        <v>Bilbaneverket</v>
      </c>
      <c r="I103" s="29" t="s">
        <v>10</v>
      </c>
      <c r="J103" s="29"/>
      <c r="K103" s="18" t="s">
        <v>54</v>
      </c>
    </row>
    <row r="104" spans="1:11" x14ac:dyDescent="0.25">
      <c r="A104" s="23" t="s">
        <v>55</v>
      </c>
      <c r="B104" s="24">
        <f>D5+E12+B19+C26+D33+E40+B47+C54+D61+E68+B75+C82+D89+E96+B103</f>
        <v>3157.6</v>
      </c>
      <c r="C104" s="25">
        <f>E5+B12+C19+D26+E33+B40+C47+D54+E61+B68+C75+D82+E89+B96+C103</f>
        <v>3215.7000000000003</v>
      </c>
      <c r="D104" s="26">
        <f>B5+C12+D19+E26+B33+C40+D47+E54+B61+C68+D75+E82+B89+C96+D103</f>
        <v>3179.2999999999997</v>
      </c>
      <c r="E104" s="27">
        <f>C5+D12+E19+B26+C33+D40+E47+B54+C61+D68+E75+B82+C89+D96+E103</f>
        <v>3287.5</v>
      </c>
      <c r="F104" s="1"/>
    </row>
    <row r="105" spans="1:11" ht="15.75" thickBot="1" x14ac:dyDescent="0.3">
      <c r="A105" s="32"/>
      <c r="B105" s="33"/>
      <c r="C105" s="34"/>
      <c r="D105" s="33"/>
      <c r="E105" s="33"/>
      <c r="F105" s="35"/>
      <c r="G105" s="36"/>
      <c r="H105" s="36"/>
      <c r="I105" s="36"/>
      <c r="J105" s="36"/>
      <c r="K105" s="36"/>
    </row>
    <row r="106" spans="1:11" ht="16.5" thickTop="1" thickBot="1" x14ac:dyDescent="0.3">
      <c r="A106" s="46" t="s">
        <v>92</v>
      </c>
      <c r="B106" s="8" t="s">
        <v>28</v>
      </c>
      <c r="C106" s="9" t="s">
        <v>29</v>
      </c>
      <c r="D106" s="10" t="s">
        <v>30</v>
      </c>
      <c r="E106" s="11" t="s">
        <v>31</v>
      </c>
      <c r="F106" s="37"/>
      <c r="G106" s="13"/>
      <c r="H106" s="14" t="s">
        <v>33</v>
      </c>
      <c r="I106" s="14" t="s">
        <v>34</v>
      </c>
      <c r="J106" s="14" t="s">
        <v>35</v>
      </c>
      <c r="K106" s="15"/>
    </row>
    <row r="107" spans="1:11" ht="15.75" thickTop="1" x14ac:dyDescent="0.25">
      <c r="A107" s="47" t="s">
        <v>93</v>
      </c>
      <c r="B107" s="17"/>
      <c r="C107" s="18"/>
      <c r="D107" s="17"/>
      <c r="E107" s="17"/>
      <c r="F107" s="20" t="s">
        <v>93</v>
      </c>
      <c r="G107" s="21" t="s">
        <v>37</v>
      </c>
      <c r="H107" s="38" t="str">
        <f>H100</f>
        <v>Team Jäger</v>
      </c>
      <c r="I107" s="22" t="s">
        <v>3</v>
      </c>
      <c r="J107" s="22"/>
      <c r="K107" s="18" t="s">
        <v>40</v>
      </c>
    </row>
    <row r="108" spans="1:11" x14ac:dyDescent="0.25">
      <c r="A108" s="23" t="s">
        <v>41</v>
      </c>
      <c r="B108" s="24" t="str">
        <f>I108</f>
        <v>Axel</v>
      </c>
      <c r="C108" s="25" t="str">
        <f>I109</f>
        <v>Polly</v>
      </c>
      <c r="D108" s="26" t="str">
        <f>I110</f>
        <v>Lasse P</v>
      </c>
      <c r="E108" s="27" t="str">
        <f>I107</f>
        <v>Nane</v>
      </c>
      <c r="F108" s="1"/>
      <c r="G108" s="28" t="s">
        <v>42</v>
      </c>
      <c r="H108" s="39" t="str">
        <f>H101</f>
        <v>Scalextric</v>
      </c>
      <c r="I108" s="29" t="s">
        <v>67</v>
      </c>
      <c r="J108" s="29"/>
      <c r="K108" s="18" t="s">
        <v>45</v>
      </c>
    </row>
    <row r="109" spans="1:11" x14ac:dyDescent="0.25">
      <c r="A109" s="23" t="s">
        <v>46</v>
      </c>
      <c r="B109" s="24" t="str">
        <f>H108</f>
        <v>Scalextric</v>
      </c>
      <c r="C109" s="25" t="str">
        <f>H109</f>
        <v>Pollys Pågar</v>
      </c>
      <c r="D109" s="26" t="str">
        <f>H110</f>
        <v>Bilbaneverket</v>
      </c>
      <c r="E109" s="27" t="str">
        <f>H107</f>
        <v>Team Jäger</v>
      </c>
      <c r="F109" s="1"/>
      <c r="G109" s="28" t="s">
        <v>47</v>
      </c>
      <c r="H109" s="39" t="str">
        <f>H102</f>
        <v>Pollys Pågar</v>
      </c>
      <c r="I109" s="29" t="s">
        <v>68</v>
      </c>
      <c r="J109" s="29"/>
      <c r="K109" s="18" t="s">
        <v>50</v>
      </c>
    </row>
    <row r="110" spans="1:11" x14ac:dyDescent="0.25">
      <c r="A110" s="23" t="s">
        <v>51</v>
      </c>
      <c r="B110" s="30">
        <v>218.3</v>
      </c>
      <c r="C110" s="31">
        <v>236.8</v>
      </c>
      <c r="D110" s="30">
        <v>208.3</v>
      </c>
      <c r="E110" s="30">
        <v>209.3</v>
      </c>
      <c r="F110" s="1"/>
      <c r="G110" s="28" t="s">
        <v>52</v>
      </c>
      <c r="H110" s="39" t="str">
        <f>H103</f>
        <v>Bilbaneverket</v>
      </c>
      <c r="I110" s="29" t="s">
        <v>15</v>
      </c>
      <c r="J110" s="29"/>
      <c r="K110" s="18" t="s">
        <v>54</v>
      </c>
    </row>
    <row r="111" spans="1:11" ht="34.5" customHeight="1" x14ac:dyDescent="0.25">
      <c r="A111" s="113" t="s">
        <v>117</v>
      </c>
      <c r="B111" s="118">
        <f>C5+D12+E19+B26+C33+D40+E47+B54+C61+D68+E75+B82+C89+D96+E103+B110</f>
        <v>3505.8</v>
      </c>
      <c r="C111" s="119">
        <f>D5+E12+B19+C26+D33+E40+B47+C54+D61+E68+B75+C82+D89+E96+B103+C110</f>
        <v>3394.4</v>
      </c>
      <c r="D111" s="120">
        <f>E5+B12+C19+D26+E33+B40+C47+D54+E61+B68+C75+D82+E89+B96+C103+D110</f>
        <v>3424.0000000000005</v>
      </c>
      <c r="E111" s="121">
        <f>B5+C12+D19+E26+B33+C40+D47+E54+B61+C68+D75+E82+B89+C96+D103+E110</f>
        <v>3388.6</v>
      </c>
      <c r="F111" s="1"/>
    </row>
    <row r="112" spans="1:11" x14ac:dyDescent="0.25">
      <c r="A112" s="48"/>
      <c r="B112" s="42"/>
      <c r="C112" s="43"/>
      <c r="D112" s="42"/>
      <c r="E112" s="42"/>
      <c r="F112" s="44"/>
      <c r="G112" s="45"/>
      <c r="H112" s="45"/>
      <c r="I112" s="45"/>
      <c r="J112" s="45"/>
      <c r="K112" s="45"/>
    </row>
    <row r="114" spans="2:10" x14ac:dyDescent="0.25">
      <c r="B114" s="49" t="s">
        <v>94</v>
      </c>
      <c r="C114" s="49" t="s">
        <v>44</v>
      </c>
      <c r="D114" s="49" t="s">
        <v>49</v>
      </c>
      <c r="E114" s="49" t="s">
        <v>14</v>
      </c>
      <c r="G114" s="49" t="s">
        <v>95</v>
      </c>
      <c r="J114" t="str">
        <f>H2</f>
        <v>Team Jäger</v>
      </c>
    </row>
    <row r="115" spans="2:10" x14ac:dyDescent="0.25">
      <c r="B115" s="49">
        <f>B5+B33+B61+B89</f>
        <v>824.1</v>
      </c>
      <c r="C115" s="49">
        <f>C5+C33+E47+E75+E103</f>
        <v>1117.4000000000001</v>
      </c>
      <c r="D115" s="49">
        <f>D5+D33+D61+D89</f>
        <v>812</v>
      </c>
      <c r="E115" s="49">
        <f>E5++E33+E61+E89</f>
        <v>854.4</v>
      </c>
      <c r="F115" s="50" t="s">
        <v>39</v>
      </c>
      <c r="G115" s="51">
        <f>B115/4</f>
        <v>206.02500000000001</v>
      </c>
      <c r="H115">
        <v>13</v>
      </c>
      <c r="I115">
        <f>COUNTIF(I2:I110,J115)</f>
        <v>4</v>
      </c>
      <c r="J115" s="52" t="s">
        <v>39</v>
      </c>
    </row>
    <row r="116" spans="2:10" ht="16.5" x14ac:dyDescent="0.3">
      <c r="B116" s="49" t="s">
        <v>67</v>
      </c>
      <c r="C116" s="49" t="s">
        <v>58</v>
      </c>
      <c r="D116" s="49" t="s">
        <v>96</v>
      </c>
      <c r="E116" s="49" t="s">
        <v>3</v>
      </c>
      <c r="F116" s="53" t="s">
        <v>67</v>
      </c>
      <c r="G116" s="54">
        <f>B117/4</f>
        <v>217.2</v>
      </c>
      <c r="H116">
        <v>6</v>
      </c>
      <c r="I116" s="55">
        <f>COUNTIF(I2:I110,J116)</f>
        <v>0</v>
      </c>
      <c r="J116" s="56" t="s">
        <v>13</v>
      </c>
    </row>
    <row r="117" spans="2:10" ht="16.5" x14ac:dyDescent="0.3">
      <c r="B117" s="49">
        <f>B26+B54+B82+B110</f>
        <v>868.8</v>
      </c>
      <c r="C117" s="49">
        <f>C12+C40+C68+C96</f>
        <v>905.80000000000007</v>
      </c>
      <c r="D117" s="49">
        <f>D12+D40+D68+D96</f>
        <v>883.2</v>
      </c>
      <c r="E117" s="49">
        <f>E19+E54+E82+E110</f>
        <v>809.90000000000009</v>
      </c>
      <c r="F117" s="57" t="s">
        <v>21</v>
      </c>
      <c r="G117" s="54">
        <f>B119/4</f>
        <v>207.17500000000001</v>
      </c>
      <c r="H117">
        <v>12</v>
      </c>
      <c r="I117" s="55">
        <f>COUNTIF(I2:I110,J117)</f>
        <v>4</v>
      </c>
      <c r="J117" s="56" t="s">
        <v>58</v>
      </c>
    </row>
    <row r="118" spans="2:10" ht="16.5" x14ac:dyDescent="0.3">
      <c r="B118" s="49" t="s">
        <v>21</v>
      </c>
      <c r="C118" s="49" t="s">
        <v>68</v>
      </c>
      <c r="D118" s="49" t="s">
        <v>63</v>
      </c>
      <c r="E118" s="49" t="s">
        <v>60</v>
      </c>
      <c r="F118" s="58" t="s">
        <v>9</v>
      </c>
      <c r="G118" s="59">
        <f>B121/4</f>
        <v>218.65</v>
      </c>
      <c r="H118">
        <v>5</v>
      </c>
      <c r="I118" s="55">
        <f>COUNTIF(I2:I110,J118)</f>
        <v>0</v>
      </c>
      <c r="J118" s="60" t="s">
        <v>97</v>
      </c>
    </row>
    <row r="119" spans="2:10" x14ac:dyDescent="0.25">
      <c r="B119" s="49">
        <f>B19+B47+B75+B103</f>
        <v>828.7</v>
      </c>
      <c r="C119" s="49">
        <f>C26+C54+C82+C110</f>
        <v>948.7</v>
      </c>
      <c r="D119" s="49">
        <f>D19+D47+D75+D103</f>
        <v>844.89999999999986</v>
      </c>
      <c r="E119" s="49">
        <f>E12+E40+E68+E96</f>
        <v>805.00000000000011</v>
      </c>
      <c r="F119" s="61" t="s">
        <v>44</v>
      </c>
      <c r="G119" s="62">
        <f>C115/5</f>
        <v>223.48000000000002</v>
      </c>
      <c r="H119">
        <v>3</v>
      </c>
      <c r="J119" t="str">
        <f>H3</f>
        <v>Scalextric</v>
      </c>
    </row>
    <row r="120" spans="2:10" x14ac:dyDescent="0.25">
      <c r="B120" s="49" t="s">
        <v>9</v>
      </c>
      <c r="C120" s="49" t="s">
        <v>64</v>
      </c>
      <c r="D120" s="49" t="s">
        <v>15</v>
      </c>
      <c r="E120" s="49"/>
      <c r="F120" s="63" t="s">
        <v>58</v>
      </c>
      <c r="G120" s="64">
        <f>C117/4</f>
        <v>226.45000000000002</v>
      </c>
      <c r="H120">
        <v>2</v>
      </c>
      <c r="I120">
        <f>COUNTIF(I2:I110,J120)</f>
        <v>4</v>
      </c>
      <c r="J120" s="52" t="s">
        <v>67</v>
      </c>
    </row>
    <row r="121" spans="2:10" x14ac:dyDescent="0.25">
      <c r="B121" s="49">
        <f>B12+B40+B68+B96</f>
        <v>874.6</v>
      </c>
      <c r="C121" s="49">
        <f>E19+C61+C89</f>
        <v>636.4</v>
      </c>
      <c r="D121" s="49">
        <f>D26+D54+D82+D110</f>
        <v>832.10000000000014</v>
      </c>
      <c r="E121" s="49"/>
      <c r="F121" s="65" t="s">
        <v>68</v>
      </c>
      <c r="G121" s="64">
        <f>C119/4</f>
        <v>237.17500000000001</v>
      </c>
      <c r="H121">
        <v>1</v>
      </c>
      <c r="I121">
        <f>COUNTIF(I2:I110,J121)</f>
        <v>5</v>
      </c>
      <c r="J121" s="56" t="s">
        <v>44</v>
      </c>
    </row>
    <row r="122" spans="2:10" x14ac:dyDescent="0.25">
      <c r="C122" t="s">
        <v>10</v>
      </c>
      <c r="F122" s="66" t="s">
        <v>64</v>
      </c>
      <c r="G122" s="67">
        <f>C121/3</f>
        <v>212.13333333333333</v>
      </c>
      <c r="H122">
        <v>9</v>
      </c>
      <c r="I122">
        <f>COUNTIF(I2:I110,J122)</f>
        <v>0</v>
      </c>
      <c r="J122" s="56" t="s">
        <v>98</v>
      </c>
    </row>
    <row r="123" spans="2:10" x14ac:dyDescent="0.25">
      <c r="C123" s="49">
        <f>C19+C47+C75+C103</f>
        <v>862.89999999999986</v>
      </c>
      <c r="F123" s="68" t="s">
        <v>10</v>
      </c>
      <c r="G123" s="69">
        <f>C123/4</f>
        <v>215.72499999999997</v>
      </c>
      <c r="H123">
        <v>6</v>
      </c>
      <c r="I123">
        <f>COUNTIF(I2:I110,J123)</f>
        <v>4</v>
      </c>
      <c r="J123" s="60" t="s">
        <v>59</v>
      </c>
    </row>
    <row r="124" spans="2:10" x14ac:dyDescent="0.25">
      <c r="F124" s="70" t="s">
        <v>49</v>
      </c>
      <c r="G124" s="69">
        <f>D115/4</f>
        <v>203</v>
      </c>
      <c r="H124">
        <v>14</v>
      </c>
      <c r="J124" t="str">
        <f>H4</f>
        <v>Pollys Pågar</v>
      </c>
    </row>
    <row r="125" spans="2:10" x14ac:dyDescent="0.25">
      <c r="F125" s="70" t="s">
        <v>96</v>
      </c>
      <c r="G125" s="69">
        <f>D117/4</f>
        <v>220.8</v>
      </c>
      <c r="H125">
        <v>4</v>
      </c>
      <c r="I125">
        <f>COUNTIF(I2:I110,J125)</f>
        <v>4</v>
      </c>
      <c r="J125" s="52" t="s">
        <v>68</v>
      </c>
    </row>
    <row r="126" spans="2:10" x14ac:dyDescent="0.25">
      <c r="F126" s="70" t="s">
        <v>63</v>
      </c>
      <c r="G126" s="69">
        <f>D119/4</f>
        <v>211.22499999999997</v>
      </c>
      <c r="H126">
        <v>10</v>
      </c>
      <c r="I126">
        <f>COUNTIF(I2:I110,J126)</f>
        <v>4</v>
      </c>
      <c r="J126" s="56" t="s">
        <v>49</v>
      </c>
    </row>
    <row r="127" spans="2:10" x14ac:dyDescent="0.25">
      <c r="F127" s="71" t="s">
        <v>15</v>
      </c>
      <c r="G127" s="72">
        <f>D121/4</f>
        <v>208.02500000000003</v>
      </c>
      <c r="H127">
        <v>11</v>
      </c>
      <c r="I127">
        <f>COUNTIF(I2:I110,J127)</f>
        <v>4</v>
      </c>
      <c r="J127" s="56" t="s">
        <v>60</v>
      </c>
    </row>
    <row r="128" spans="2:10" x14ac:dyDescent="0.25">
      <c r="F128" s="73" t="s">
        <v>14</v>
      </c>
      <c r="G128" s="74">
        <f>E115/4</f>
        <v>213.6</v>
      </c>
      <c r="H128">
        <v>8</v>
      </c>
      <c r="I128">
        <f>COUNTIF(I2:I110,J128)</f>
        <v>4</v>
      </c>
      <c r="J128" s="60" t="s">
        <v>21</v>
      </c>
    </row>
    <row r="129" spans="6:10" x14ac:dyDescent="0.25">
      <c r="F129" s="75" t="s">
        <v>3</v>
      </c>
      <c r="G129" s="76">
        <f>E117/4</f>
        <v>202.47500000000002</v>
      </c>
      <c r="H129">
        <v>15</v>
      </c>
      <c r="J129" t="str">
        <f>H5</f>
        <v>Bilbaneverket</v>
      </c>
    </row>
    <row r="130" spans="6:10" x14ac:dyDescent="0.25">
      <c r="F130" s="77" t="s">
        <v>60</v>
      </c>
      <c r="G130" s="78">
        <f>E119/4</f>
        <v>201.25000000000003</v>
      </c>
      <c r="H130">
        <v>16</v>
      </c>
      <c r="I130">
        <f>COUNTIF(I2:I110,J130)</f>
        <v>4</v>
      </c>
      <c r="J130" s="52" t="s">
        <v>14</v>
      </c>
    </row>
    <row r="131" spans="6:10" x14ac:dyDescent="0.25">
      <c r="G131">
        <f>(G115+G116+G117+G118+G119+G120+G121+G122+G123+G124+G125+G126+G127+G128+G129+G130)/16</f>
        <v>214.02427083333333</v>
      </c>
      <c r="I131">
        <f>COUNTIF(I2:I110,J131)</f>
        <v>4</v>
      </c>
      <c r="J131" s="56" t="s">
        <v>10</v>
      </c>
    </row>
    <row r="132" spans="6:10" x14ac:dyDescent="0.25">
      <c r="I132">
        <f>COUNTIF(I2:I110,J132)</f>
        <v>0</v>
      </c>
      <c r="J132" s="56" t="s">
        <v>99</v>
      </c>
    </row>
    <row r="133" spans="6:10" x14ac:dyDescent="0.25">
      <c r="I133">
        <f>COUNTIF(I2:I110,J133)</f>
        <v>4</v>
      </c>
      <c r="J133" s="60" t="s">
        <v>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33"/>
  <sheetViews>
    <sheetView topLeftCell="A66" workbookViewId="0">
      <selection activeCell="C135" sqref="C135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6.5" thickTop="1" thickBot="1" x14ac:dyDescent="0.3">
      <c r="A1" s="7" t="s">
        <v>27</v>
      </c>
      <c r="B1" s="8" t="s">
        <v>28</v>
      </c>
      <c r="C1" s="9" t="s">
        <v>29</v>
      </c>
      <c r="D1" s="10" t="s">
        <v>30</v>
      </c>
      <c r="E1" s="11" t="s">
        <v>31</v>
      </c>
      <c r="F1" s="12" t="s">
        <v>32</v>
      </c>
      <c r="G1" s="13"/>
      <c r="H1" s="14" t="s">
        <v>33</v>
      </c>
      <c r="I1" s="14" t="s">
        <v>34</v>
      </c>
      <c r="J1" s="14" t="s">
        <v>35</v>
      </c>
      <c r="K1" s="15"/>
    </row>
    <row r="2" spans="1:11" ht="15.75" thickTop="1" x14ac:dyDescent="0.25">
      <c r="A2" s="16" t="s">
        <v>36</v>
      </c>
      <c r="B2" s="17"/>
      <c r="C2" s="18"/>
      <c r="D2" s="19"/>
      <c r="E2" s="19"/>
      <c r="F2" s="20" t="s">
        <v>36</v>
      </c>
      <c r="G2" s="21" t="s">
        <v>37</v>
      </c>
      <c r="H2" s="22" t="s">
        <v>38</v>
      </c>
      <c r="I2" s="22" t="s">
        <v>13</v>
      </c>
      <c r="J2" s="22"/>
      <c r="K2" s="18" t="s">
        <v>40</v>
      </c>
    </row>
    <row r="3" spans="1:11" x14ac:dyDescent="0.25">
      <c r="A3" s="23" t="s">
        <v>41</v>
      </c>
      <c r="B3" s="24" t="str">
        <f>I2</f>
        <v>Indianen</v>
      </c>
      <c r="C3" s="25" t="str">
        <f>I3</f>
        <v>Peter H</v>
      </c>
      <c r="D3" s="26" t="str">
        <f>I4</f>
        <v>Hampus</v>
      </c>
      <c r="E3" s="27" t="str">
        <f>I5</f>
        <v>Thomas W</v>
      </c>
      <c r="F3" s="1"/>
      <c r="G3" s="28" t="s">
        <v>42</v>
      </c>
      <c r="H3" s="29" t="s">
        <v>100</v>
      </c>
      <c r="I3" s="29" t="s">
        <v>10</v>
      </c>
      <c r="J3" s="29"/>
      <c r="K3" s="18" t="s">
        <v>45</v>
      </c>
    </row>
    <row r="4" spans="1:11" x14ac:dyDescent="0.25">
      <c r="A4" s="23" t="s">
        <v>46</v>
      </c>
      <c r="B4" s="24" t="str">
        <f>H2</f>
        <v>Team Jäger</v>
      </c>
      <c r="C4" s="25" t="str">
        <f>H3</f>
        <v>bilbaneverket</v>
      </c>
      <c r="D4" s="26" t="str">
        <f>H4</f>
        <v>Pollys Pågar</v>
      </c>
      <c r="E4" s="27" t="str">
        <f>H5</f>
        <v>Scalextric</v>
      </c>
      <c r="F4" s="1"/>
      <c r="G4" s="28" t="s">
        <v>47</v>
      </c>
      <c r="H4" s="29" t="s">
        <v>48</v>
      </c>
      <c r="I4" s="29" t="s">
        <v>49</v>
      </c>
      <c r="J4" s="29"/>
      <c r="K4" s="18" t="s">
        <v>50</v>
      </c>
    </row>
    <row r="5" spans="1:11" x14ac:dyDescent="0.25">
      <c r="A5" s="23" t="s">
        <v>51</v>
      </c>
      <c r="B5" s="30">
        <v>201.6</v>
      </c>
      <c r="C5" s="31">
        <v>217.5</v>
      </c>
      <c r="D5" s="30">
        <v>202.2</v>
      </c>
      <c r="E5" s="30">
        <v>219.9</v>
      </c>
      <c r="F5" s="1"/>
      <c r="G5" s="28" t="s">
        <v>52</v>
      </c>
      <c r="H5" s="29" t="s">
        <v>43</v>
      </c>
      <c r="I5" s="29" t="s">
        <v>96</v>
      </c>
      <c r="J5" s="29"/>
      <c r="K5" s="18" t="s">
        <v>54</v>
      </c>
    </row>
    <row r="6" spans="1:11" x14ac:dyDescent="0.25">
      <c r="A6" s="23" t="s">
        <v>55</v>
      </c>
      <c r="B6" s="24">
        <f>B5</f>
        <v>201.6</v>
      </c>
      <c r="C6" s="25">
        <f>C5</f>
        <v>217.5</v>
      </c>
      <c r="D6" s="26">
        <f>D5</f>
        <v>202.2</v>
      </c>
      <c r="E6" s="27">
        <f>E5</f>
        <v>219.9</v>
      </c>
      <c r="F6" s="1"/>
      <c r="K6" s="18"/>
    </row>
    <row r="7" spans="1:11" ht="15.75" thickBot="1" x14ac:dyDescent="0.3">
      <c r="A7" s="32"/>
      <c r="B7" s="33"/>
      <c r="C7" s="34"/>
      <c r="D7" s="33"/>
      <c r="E7" s="33"/>
      <c r="F7" s="35"/>
      <c r="G7" s="36"/>
      <c r="H7" s="36"/>
      <c r="I7" s="36"/>
      <c r="J7" s="36"/>
      <c r="K7" s="34"/>
    </row>
    <row r="8" spans="1:11" ht="16.5" thickTop="1" thickBot="1" x14ac:dyDescent="0.3">
      <c r="A8" s="7" t="s">
        <v>56</v>
      </c>
      <c r="B8" s="8" t="s">
        <v>28</v>
      </c>
      <c r="C8" s="9" t="s">
        <v>29</v>
      </c>
      <c r="D8" s="10" t="s">
        <v>30</v>
      </c>
      <c r="E8" s="11" t="s">
        <v>31</v>
      </c>
      <c r="F8" s="37"/>
      <c r="G8" s="13"/>
      <c r="H8" s="14" t="s">
        <v>33</v>
      </c>
      <c r="I8" s="14" t="s">
        <v>34</v>
      </c>
      <c r="J8" s="14" t="s">
        <v>35</v>
      </c>
      <c r="K8" s="10"/>
    </row>
    <row r="9" spans="1:11" ht="15.75" thickTop="1" x14ac:dyDescent="0.25">
      <c r="A9" s="16" t="s">
        <v>57</v>
      </c>
      <c r="B9" s="17"/>
      <c r="C9" s="18"/>
      <c r="D9" s="17"/>
      <c r="E9" s="17"/>
      <c r="F9" s="20" t="s">
        <v>57</v>
      </c>
      <c r="G9" s="21" t="s">
        <v>37</v>
      </c>
      <c r="H9" s="38" t="str">
        <f>H2</f>
        <v>Team Jäger</v>
      </c>
      <c r="I9" s="22" t="s">
        <v>58</v>
      </c>
      <c r="J9" s="22"/>
      <c r="K9" s="18" t="s">
        <v>40</v>
      </c>
    </row>
    <row r="10" spans="1:11" x14ac:dyDescent="0.25">
      <c r="A10" s="23" t="s">
        <v>41</v>
      </c>
      <c r="B10" s="24" t="str">
        <f>I12</f>
        <v>Axel</v>
      </c>
      <c r="C10" s="25" t="str">
        <f>I9</f>
        <v>Pontus</v>
      </c>
      <c r="D10" s="26" t="str">
        <f>I10</f>
        <v>Oskar</v>
      </c>
      <c r="E10" s="27" t="str">
        <f>I11</f>
        <v>Pidde</v>
      </c>
      <c r="F10" s="1"/>
      <c r="G10" s="28" t="s">
        <v>42</v>
      </c>
      <c r="H10" s="39" t="str">
        <f>H3</f>
        <v>bilbaneverket</v>
      </c>
      <c r="I10" s="29" t="s">
        <v>99</v>
      </c>
      <c r="J10" s="29"/>
      <c r="K10" s="18" t="s">
        <v>45</v>
      </c>
    </row>
    <row r="11" spans="1:11" x14ac:dyDescent="0.25">
      <c r="A11" s="23" t="s">
        <v>46</v>
      </c>
      <c r="B11" s="24" t="str">
        <f>H12</f>
        <v>Scalextric</v>
      </c>
      <c r="C11" s="25" t="str">
        <f>H9</f>
        <v>Team Jäger</v>
      </c>
      <c r="D11" s="26" t="str">
        <f>H10</f>
        <v>bilbaneverket</v>
      </c>
      <c r="E11" s="27" t="str">
        <f>H11</f>
        <v>Pollys Pågar</v>
      </c>
      <c r="F11" s="1"/>
      <c r="G11" s="28" t="s">
        <v>47</v>
      </c>
      <c r="H11" s="39" t="str">
        <f>H4</f>
        <v>Pollys Pågar</v>
      </c>
      <c r="I11" s="29" t="s">
        <v>60</v>
      </c>
      <c r="J11" s="29"/>
      <c r="K11" s="18" t="s">
        <v>50</v>
      </c>
    </row>
    <row r="12" spans="1:11" x14ac:dyDescent="0.25">
      <c r="A12" s="23" t="s">
        <v>51</v>
      </c>
      <c r="B12" s="30">
        <v>223.5</v>
      </c>
      <c r="C12" s="31">
        <v>228.1</v>
      </c>
      <c r="D12" s="30">
        <v>220.6</v>
      </c>
      <c r="E12" s="30">
        <v>208</v>
      </c>
      <c r="F12" s="1"/>
      <c r="G12" s="28" t="s">
        <v>52</v>
      </c>
      <c r="H12" s="39" t="str">
        <f>H5</f>
        <v>Scalextric</v>
      </c>
      <c r="I12" s="29" t="s">
        <v>67</v>
      </c>
      <c r="J12" s="29"/>
      <c r="K12" s="18" t="s">
        <v>54</v>
      </c>
    </row>
    <row r="13" spans="1:11" x14ac:dyDescent="0.25">
      <c r="A13" s="23" t="s">
        <v>55</v>
      </c>
      <c r="B13" s="24">
        <f>E5+B12</f>
        <v>443.4</v>
      </c>
      <c r="C13" s="25">
        <f>B5+C12</f>
        <v>429.7</v>
      </c>
      <c r="D13" s="26">
        <f>C5+D12</f>
        <v>438.1</v>
      </c>
      <c r="E13" s="27">
        <f>D5+E12</f>
        <v>410.2</v>
      </c>
      <c r="F13" s="1"/>
    </row>
    <row r="14" spans="1:11" ht="15.75" thickBot="1" x14ac:dyDescent="0.3">
      <c r="A14" s="32"/>
      <c r="B14" s="33"/>
      <c r="C14" s="34"/>
      <c r="D14" s="33"/>
      <c r="E14" s="40"/>
      <c r="F14" s="35"/>
      <c r="G14" s="36"/>
      <c r="H14" s="36"/>
      <c r="I14" s="36"/>
      <c r="J14" s="36"/>
      <c r="K14" s="36"/>
    </row>
    <row r="15" spans="1:11" ht="16.5" thickTop="1" thickBot="1" x14ac:dyDescent="0.3">
      <c r="A15" s="7" t="s">
        <v>61</v>
      </c>
      <c r="B15" s="8" t="s">
        <v>28</v>
      </c>
      <c r="C15" s="9" t="s">
        <v>29</v>
      </c>
      <c r="D15" s="10" t="s">
        <v>30</v>
      </c>
      <c r="E15" s="11" t="s">
        <v>31</v>
      </c>
      <c r="F15" s="37"/>
      <c r="G15" s="13"/>
      <c r="H15" s="14" t="s">
        <v>33</v>
      </c>
      <c r="I15" s="14" t="s">
        <v>34</v>
      </c>
      <c r="J15" s="14" t="s">
        <v>35</v>
      </c>
      <c r="K15" s="15"/>
    </row>
    <row r="16" spans="1:11" ht="15.75" thickTop="1" x14ac:dyDescent="0.25">
      <c r="A16" s="16" t="s">
        <v>62</v>
      </c>
      <c r="B16" s="17"/>
      <c r="C16" s="18"/>
      <c r="D16" s="17"/>
      <c r="E16" s="17"/>
      <c r="F16" s="20" t="s">
        <v>62</v>
      </c>
      <c r="G16" s="21" t="s">
        <v>37</v>
      </c>
      <c r="H16" s="38" t="str">
        <f>H9</f>
        <v>Team Jäger</v>
      </c>
      <c r="I16" s="22" t="s">
        <v>16</v>
      </c>
      <c r="J16" s="22"/>
      <c r="K16" s="18" t="s">
        <v>40</v>
      </c>
    </row>
    <row r="17" spans="1:11" x14ac:dyDescent="0.25">
      <c r="A17" s="23" t="s">
        <v>41</v>
      </c>
      <c r="B17" s="24" t="str">
        <f>I18</f>
        <v>Magnus H</v>
      </c>
      <c r="C17" s="25" t="str">
        <f>I19</f>
        <v>Tomas Ni</v>
      </c>
      <c r="D17" s="26" t="str">
        <f>I16</f>
        <v>Bosse</v>
      </c>
      <c r="E17" s="27" t="str">
        <f>I17</f>
        <v>Björn</v>
      </c>
      <c r="F17" s="1"/>
      <c r="G17" s="28" t="s">
        <v>42</v>
      </c>
      <c r="H17" s="39" t="str">
        <f>H10</f>
        <v>bilbaneverket</v>
      </c>
      <c r="I17" s="29" t="s">
        <v>9</v>
      </c>
      <c r="J17" s="29"/>
      <c r="K17" s="18" t="s">
        <v>45</v>
      </c>
    </row>
    <row r="18" spans="1:11" x14ac:dyDescent="0.25">
      <c r="A18" s="23" t="s">
        <v>46</v>
      </c>
      <c r="B18" s="24" t="str">
        <f>H18</f>
        <v>Pollys Pågar</v>
      </c>
      <c r="C18" s="25" t="str">
        <f>H19</f>
        <v>Scalextric</v>
      </c>
      <c r="D18" s="26" t="str">
        <f>H16</f>
        <v>Team Jäger</v>
      </c>
      <c r="E18" s="27" t="str">
        <f>H17</f>
        <v>bilbaneverket</v>
      </c>
      <c r="F18" s="1"/>
      <c r="G18" s="28" t="s">
        <v>47</v>
      </c>
      <c r="H18" s="39" t="str">
        <f>H11</f>
        <v>Pollys Pågar</v>
      </c>
      <c r="I18" s="29" t="s">
        <v>21</v>
      </c>
      <c r="J18" s="29"/>
      <c r="K18" s="18" t="s">
        <v>50</v>
      </c>
    </row>
    <row r="19" spans="1:11" x14ac:dyDescent="0.25">
      <c r="A19" s="23" t="s">
        <v>51</v>
      </c>
      <c r="B19" s="30">
        <v>201.2</v>
      </c>
      <c r="C19" s="31">
        <v>218.6</v>
      </c>
      <c r="D19" s="30">
        <v>221.2</v>
      </c>
      <c r="E19" s="30">
        <v>216.1</v>
      </c>
      <c r="F19" s="1"/>
      <c r="G19" s="28" t="s">
        <v>52</v>
      </c>
      <c r="H19" s="39" t="str">
        <f>H12</f>
        <v>Scalextric</v>
      </c>
      <c r="I19" s="29" t="s">
        <v>101</v>
      </c>
      <c r="J19" s="29"/>
      <c r="K19" s="18" t="s">
        <v>54</v>
      </c>
    </row>
    <row r="20" spans="1:11" x14ac:dyDescent="0.25">
      <c r="A20" s="23" t="s">
        <v>55</v>
      </c>
      <c r="B20" s="24">
        <f>D5+E12+B19</f>
        <v>611.4</v>
      </c>
      <c r="C20" s="25">
        <f>E5+B12+C19</f>
        <v>662</v>
      </c>
      <c r="D20" s="26">
        <f>B5+C12+D19</f>
        <v>650.9</v>
      </c>
      <c r="E20" s="27">
        <f>C5+D12+E19</f>
        <v>654.20000000000005</v>
      </c>
      <c r="F20" s="1"/>
    </row>
    <row r="21" spans="1:11" ht="15.75" thickBot="1" x14ac:dyDescent="0.3">
      <c r="A21" s="32"/>
      <c r="B21" s="33"/>
      <c r="C21" s="34"/>
      <c r="D21" s="33"/>
      <c r="E21" s="33"/>
      <c r="F21" s="35"/>
      <c r="G21" s="36"/>
      <c r="H21" s="36"/>
      <c r="I21" s="36"/>
      <c r="J21" s="36"/>
      <c r="K21" s="36"/>
    </row>
    <row r="22" spans="1:11" ht="16.5" thickTop="1" thickBot="1" x14ac:dyDescent="0.3">
      <c r="A22" s="7" t="s">
        <v>65</v>
      </c>
      <c r="B22" s="8" t="s">
        <v>28</v>
      </c>
      <c r="C22" s="9" t="s">
        <v>29</v>
      </c>
      <c r="D22" s="10" t="s">
        <v>30</v>
      </c>
      <c r="E22" s="11" t="s">
        <v>31</v>
      </c>
      <c r="F22" s="37"/>
      <c r="G22" s="13"/>
      <c r="H22" s="14" t="s">
        <v>33</v>
      </c>
      <c r="I22" s="14" t="s">
        <v>34</v>
      </c>
      <c r="J22" s="14" t="s">
        <v>35</v>
      </c>
      <c r="K22" s="15"/>
    </row>
    <row r="23" spans="1:11" ht="15.75" thickTop="1" x14ac:dyDescent="0.25">
      <c r="A23" s="16" t="s">
        <v>66</v>
      </c>
      <c r="B23" s="17"/>
      <c r="C23" s="18"/>
      <c r="D23" s="17"/>
      <c r="E23" s="17"/>
      <c r="F23" s="20" t="s">
        <v>66</v>
      </c>
      <c r="G23" s="21" t="s">
        <v>37</v>
      </c>
      <c r="H23" s="38" t="str">
        <f>H16</f>
        <v>Team Jäger</v>
      </c>
      <c r="I23" s="22" t="s">
        <v>13</v>
      </c>
      <c r="J23" s="22"/>
      <c r="K23" s="18" t="s">
        <v>40</v>
      </c>
    </row>
    <row r="24" spans="1:11" x14ac:dyDescent="0.25">
      <c r="A24" s="23" t="s">
        <v>41</v>
      </c>
      <c r="B24" s="24" t="str">
        <f>I24</f>
        <v>Henrik</v>
      </c>
      <c r="C24" s="25" t="str">
        <f>I25</f>
        <v>Polly</v>
      </c>
      <c r="D24" s="26" t="str">
        <f>I26</f>
        <v>Felix</v>
      </c>
      <c r="E24" s="27" t="str">
        <f>I23</f>
        <v>Indianen</v>
      </c>
      <c r="F24" s="1"/>
      <c r="G24" s="28" t="s">
        <v>42</v>
      </c>
      <c r="H24" s="39" t="str">
        <f>H17</f>
        <v>bilbaneverket</v>
      </c>
      <c r="I24" s="29" t="s">
        <v>14</v>
      </c>
      <c r="J24" s="29"/>
      <c r="K24" s="18" t="s">
        <v>45</v>
      </c>
    </row>
    <row r="25" spans="1:11" x14ac:dyDescent="0.25">
      <c r="A25" s="23" t="s">
        <v>46</v>
      </c>
      <c r="B25" s="24" t="str">
        <f>H24</f>
        <v>bilbaneverket</v>
      </c>
      <c r="C25" s="25" t="str">
        <f>H25</f>
        <v>Pollys Pågar</v>
      </c>
      <c r="D25" s="26" t="str">
        <f>H26</f>
        <v>Scalextric</v>
      </c>
      <c r="E25" s="27" t="str">
        <f>H23</f>
        <v>Team Jäger</v>
      </c>
      <c r="F25" s="1"/>
      <c r="G25" s="28" t="s">
        <v>47</v>
      </c>
      <c r="H25" s="39" t="str">
        <f>H18</f>
        <v>Pollys Pågar</v>
      </c>
      <c r="I25" s="29" t="s">
        <v>68</v>
      </c>
      <c r="J25" s="29"/>
      <c r="K25" s="18" t="s">
        <v>50</v>
      </c>
    </row>
    <row r="26" spans="1:11" x14ac:dyDescent="0.25">
      <c r="A26" s="23" t="s">
        <v>51</v>
      </c>
      <c r="B26" s="30">
        <v>214.1</v>
      </c>
      <c r="C26" s="31">
        <v>236.5</v>
      </c>
      <c r="D26" s="30">
        <v>217.3</v>
      </c>
      <c r="E26" s="30">
        <v>205.9</v>
      </c>
      <c r="F26" s="1"/>
      <c r="G26" s="28" t="s">
        <v>52</v>
      </c>
      <c r="H26" s="39" t="str">
        <f>H19</f>
        <v>Scalextric</v>
      </c>
      <c r="I26" s="29" t="s">
        <v>102</v>
      </c>
      <c r="J26" s="29"/>
      <c r="K26" s="18" t="s">
        <v>54</v>
      </c>
    </row>
    <row r="27" spans="1:11" x14ac:dyDescent="0.25">
      <c r="A27" s="23" t="s">
        <v>55</v>
      </c>
      <c r="B27" s="24">
        <f>C5+D12+E19+B26</f>
        <v>868.30000000000007</v>
      </c>
      <c r="C27" s="25">
        <f>D5+E12+B19+C26</f>
        <v>847.9</v>
      </c>
      <c r="D27" s="26">
        <f>E5+B12+C19+D26</f>
        <v>879.3</v>
      </c>
      <c r="E27" s="27">
        <f>B5+C12+D19+E26</f>
        <v>856.8</v>
      </c>
      <c r="F27" s="1"/>
    </row>
    <row r="28" spans="1:11" ht="15.75" thickBot="1" x14ac:dyDescent="0.3">
      <c r="A28" s="41"/>
      <c r="B28" s="42"/>
      <c r="C28" s="43"/>
      <c r="D28" s="42"/>
      <c r="E28" s="42"/>
      <c r="F28" s="44"/>
      <c r="G28" s="45"/>
      <c r="H28" s="45"/>
      <c r="I28" s="45"/>
      <c r="J28" s="45"/>
      <c r="K28" s="45"/>
    </row>
    <row r="29" spans="1:11" ht="16.5" thickTop="1" thickBot="1" x14ac:dyDescent="0.3">
      <c r="A29" s="7" t="s">
        <v>69</v>
      </c>
      <c r="B29" s="8" t="s">
        <v>28</v>
      </c>
      <c r="C29" s="9" t="s">
        <v>29</v>
      </c>
      <c r="D29" s="10" t="s">
        <v>30</v>
      </c>
      <c r="E29" s="11" t="s">
        <v>31</v>
      </c>
      <c r="F29" s="37"/>
      <c r="G29" s="13"/>
      <c r="H29" s="14" t="s">
        <v>33</v>
      </c>
      <c r="I29" s="14" t="s">
        <v>34</v>
      </c>
      <c r="J29" s="14" t="s">
        <v>35</v>
      </c>
      <c r="K29" s="15"/>
    </row>
    <row r="30" spans="1:11" ht="15.75" thickTop="1" x14ac:dyDescent="0.25">
      <c r="A30" s="16" t="s">
        <v>70</v>
      </c>
      <c r="B30" s="17"/>
      <c r="C30" s="18"/>
      <c r="D30" s="17"/>
      <c r="E30" s="17"/>
      <c r="F30" s="20" t="s">
        <v>70</v>
      </c>
      <c r="G30" s="21" t="s">
        <v>37</v>
      </c>
      <c r="H30" s="38" t="str">
        <f>H23</f>
        <v>Team Jäger</v>
      </c>
      <c r="I30" s="22" t="s">
        <v>58</v>
      </c>
      <c r="J30" s="22"/>
      <c r="K30" s="18" t="s">
        <v>40</v>
      </c>
    </row>
    <row r="31" spans="1:11" x14ac:dyDescent="0.25">
      <c r="A31" s="23" t="s">
        <v>41</v>
      </c>
      <c r="B31" s="24" t="str">
        <f>I30</f>
        <v>Pontus</v>
      </c>
      <c r="C31" s="25" t="str">
        <f>I31</f>
        <v>Peter H</v>
      </c>
      <c r="D31" s="26" t="str">
        <f>I32</f>
        <v>Hampus</v>
      </c>
      <c r="E31" s="27" t="str">
        <f>I33</f>
        <v>Thomas W</v>
      </c>
      <c r="F31" s="1"/>
      <c r="G31" s="28" t="s">
        <v>42</v>
      </c>
      <c r="H31" s="39" t="str">
        <f>H24</f>
        <v>bilbaneverket</v>
      </c>
      <c r="I31" s="29" t="s">
        <v>10</v>
      </c>
      <c r="J31" s="29"/>
      <c r="K31" s="18" t="s">
        <v>45</v>
      </c>
    </row>
    <row r="32" spans="1:11" x14ac:dyDescent="0.25">
      <c r="A32" s="23" t="s">
        <v>46</v>
      </c>
      <c r="B32" s="24" t="str">
        <f>H30</f>
        <v>Team Jäger</v>
      </c>
      <c r="C32" s="25" t="str">
        <f>H31</f>
        <v>bilbaneverket</v>
      </c>
      <c r="D32" s="26" t="str">
        <f>H32</f>
        <v>Pollys Pågar</v>
      </c>
      <c r="E32" s="27" t="str">
        <f>H33</f>
        <v>Scalextric</v>
      </c>
      <c r="F32" s="1"/>
      <c r="G32" s="28" t="s">
        <v>47</v>
      </c>
      <c r="H32" s="39" t="str">
        <f>H25</f>
        <v>Pollys Pågar</v>
      </c>
      <c r="I32" s="29" t="s">
        <v>49</v>
      </c>
      <c r="J32" s="29"/>
      <c r="K32" s="18" t="s">
        <v>50</v>
      </c>
    </row>
    <row r="33" spans="1:11" x14ac:dyDescent="0.25">
      <c r="A33" s="23" t="s">
        <v>51</v>
      </c>
      <c r="B33" s="30">
        <v>226.2</v>
      </c>
      <c r="C33" s="31">
        <v>223.9</v>
      </c>
      <c r="D33" s="30">
        <v>209.7</v>
      </c>
      <c r="E33" s="30">
        <v>226.2</v>
      </c>
      <c r="F33" s="1"/>
      <c r="G33" s="28" t="s">
        <v>52</v>
      </c>
      <c r="H33" s="39" t="str">
        <f>H26</f>
        <v>Scalextric</v>
      </c>
      <c r="I33" s="29" t="s">
        <v>96</v>
      </c>
      <c r="J33" s="29"/>
      <c r="K33" s="18" t="s">
        <v>54</v>
      </c>
    </row>
    <row r="34" spans="1:11" x14ac:dyDescent="0.25">
      <c r="A34" s="23" t="s">
        <v>55</v>
      </c>
      <c r="B34" s="24">
        <f>B5+C12+D19+E26+B33</f>
        <v>1083</v>
      </c>
      <c r="C34" s="25">
        <f>C5+D12+E19+B26+C33</f>
        <v>1092.2</v>
      </c>
      <c r="D34" s="26">
        <f>D5+E12+B19+C26+D33</f>
        <v>1057.5999999999999</v>
      </c>
      <c r="E34" s="27">
        <f>E5+B12+C19+D26+E33</f>
        <v>1105.5</v>
      </c>
      <c r="F34" s="1"/>
      <c r="K34" s="18"/>
    </row>
    <row r="35" spans="1:11" ht="15.75" thickBot="1" x14ac:dyDescent="0.3">
      <c r="A35" s="32"/>
      <c r="B35" s="33"/>
      <c r="C35" s="34"/>
      <c r="D35" s="33"/>
      <c r="E35" s="33"/>
      <c r="F35" s="35"/>
      <c r="G35" s="36"/>
      <c r="H35" s="36"/>
      <c r="I35" s="36"/>
      <c r="J35" s="36"/>
      <c r="K35" s="34"/>
    </row>
    <row r="36" spans="1:11" ht="16.5" thickTop="1" thickBot="1" x14ac:dyDescent="0.3">
      <c r="A36" s="46" t="s">
        <v>71</v>
      </c>
      <c r="B36" s="8" t="s">
        <v>28</v>
      </c>
      <c r="C36" s="9" t="s">
        <v>29</v>
      </c>
      <c r="D36" s="10" t="s">
        <v>30</v>
      </c>
      <c r="E36" s="11" t="s">
        <v>31</v>
      </c>
      <c r="F36" s="37"/>
      <c r="G36" s="13"/>
      <c r="H36" s="14" t="s">
        <v>33</v>
      </c>
      <c r="I36" s="14" t="s">
        <v>34</v>
      </c>
      <c r="J36" s="14" t="s">
        <v>35</v>
      </c>
      <c r="K36" s="10"/>
    </row>
    <row r="37" spans="1:11" ht="15.75" thickTop="1" x14ac:dyDescent="0.25">
      <c r="A37" s="47" t="s">
        <v>72</v>
      </c>
      <c r="B37" s="17"/>
      <c r="C37" s="18"/>
      <c r="D37" s="17"/>
      <c r="E37" s="17"/>
      <c r="F37" s="20" t="s">
        <v>72</v>
      </c>
      <c r="G37" s="21" t="s">
        <v>37</v>
      </c>
      <c r="H37" s="38" t="str">
        <f>H30</f>
        <v>Team Jäger</v>
      </c>
      <c r="I37" s="22" t="s">
        <v>16</v>
      </c>
      <c r="J37" s="22"/>
      <c r="K37" s="18" t="s">
        <v>40</v>
      </c>
    </row>
    <row r="38" spans="1:11" x14ac:dyDescent="0.25">
      <c r="A38" s="23" t="s">
        <v>41</v>
      </c>
      <c r="B38" s="24" t="str">
        <f>I40</f>
        <v>Axel</v>
      </c>
      <c r="C38" s="25" t="str">
        <f>I37</f>
        <v>Bosse</v>
      </c>
      <c r="D38" s="26" t="str">
        <f>I38</f>
        <v>Oskar</v>
      </c>
      <c r="E38" s="27" t="str">
        <f>I39</f>
        <v>Pidde</v>
      </c>
      <c r="F38" s="1"/>
      <c r="G38" s="28" t="s">
        <v>42</v>
      </c>
      <c r="H38" s="39" t="str">
        <f>H31</f>
        <v>bilbaneverket</v>
      </c>
      <c r="I38" s="29" t="s">
        <v>99</v>
      </c>
      <c r="J38" s="29"/>
      <c r="K38" s="18" t="s">
        <v>45</v>
      </c>
    </row>
    <row r="39" spans="1:11" x14ac:dyDescent="0.25">
      <c r="A39" s="23" t="s">
        <v>46</v>
      </c>
      <c r="B39" s="24" t="str">
        <f>H40</f>
        <v>Scalextric</v>
      </c>
      <c r="C39" s="25" t="str">
        <f>H37</f>
        <v>Team Jäger</v>
      </c>
      <c r="D39" s="26" t="str">
        <f>H38</f>
        <v>bilbaneverket</v>
      </c>
      <c r="E39" s="27" t="str">
        <f>H39</f>
        <v>Pollys Pågar</v>
      </c>
      <c r="F39" s="1"/>
      <c r="G39" s="28" t="s">
        <v>47</v>
      </c>
      <c r="H39" s="39" t="str">
        <f>H32</f>
        <v>Pollys Pågar</v>
      </c>
      <c r="I39" s="29" t="s">
        <v>60</v>
      </c>
      <c r="J39" s="29"/>
      <c r="K39" s="18" t="s">
        <v>50</v>
      </c>
    </row>
    <row r="40" spans="1:11" x14ac:dyDescent="0.25">
      <c r="A40" s="23" t="s">
        <v>51</v>
      </c>
      <c r="B40" s="30">
        <v>231</v>
      </c>
      <c r="C40" s="31">
        <v>227.1</v>
      </c>
      <c r="D40" s="30">
        <v>226.9</v>
      </c>
      <c r="E40" s="30">
        <v>206.9</v>
      </c>
      <c r="F40" s="1"/>
      <c r="G40" s="28" t="s">
        <v>52</v>
      </c>
      <c r="H40" s="39" t="str">
        <f>H33</f>
        <v>Scalextric</v>
      </c>
      <c r="I40" s="29" t="s">
        <v>67</v>
      </c>
      <c r="J40" s="29"/>
      <c r="K40" s="18" t="s">
        <v>54</v>
      </c>
    </row>
    <row r="41" spans="1:11" x14ac:dyDescent="0.25">
      <c r="A41" s="23" t="s">
        <v>55</v>
      </c>
      <c r="B41" s="24">
        <f>E5+B12+C19+D26+E33+B40</f>
        <v>1336.5</v>
      </c>
      <c r="C41" s="25">
        <f>B5+C12+D19+E26+B33+C40</f>
        <v>1310.0999999999999</v>
      </c>
      <c r="D41" s="26">
        <f>C5+D12+E19+B26+C33+D40</f>
        <v>1319.1000000000001</v>
      </c>
      <c r="E41" s="27">
        <f>D5+E12+B19+C26+D33+E40</f>
        <v>1264.5</v>
      </c>
      <c r="F41" s="1"/>
    </row>
    <row r="42" spans="1:11" ht="15.75" thickBot="1" x14ac:dyDescent="0.3">
      <c r="A42" s="32"/>
      <c r="B42" s="33"/>
      <c r="C42" s="34"/>
      <c r="D42" s="33"/>
      <c r="E42" s="33"/>
      <c r="F42" s="35"/>
      <c r="G42" s="36"/>
      <c r="H42" s="36"/>
      <c r="I42" s="36"/>
      <c r="J42" s="36"/>
      <c r="K42" s="36"/>
    </row>
    <row r="43" spans="1:11" ht="16.5" thickTop="1" thickBot="1" x14ac:dyDescent="0.3">
      <c r="A43" s="46" t="s">
        <v>73</v>
      </c>
      <c r="B43" s="8" t="s">
        <v>28</v>
      </c>
      <c r="C43" s="9" t="s">
        <v>29</v>
      </c>
      <c r="D43" s="10" t="s">
        <v>30</v>
      </c>
      <c r="E43" s="11" t="s">
        <v>31</v>
      </c>
      <c r="F43" s="37"/>
      <c r="G43" s="13"/>
      <c r="H43" s="14" t="s">
        <v>33</v>
      </c>
      <c r="I43" s="14" t="s">
        <v>34</v>
      </c>
      <c r="J43" s="14" t="s">
        <v>35</v>
      </c>
      <c r="K43" s="15"/>
    </row>
    <row r="44" spans="1:11" ht="15.75" thickTop="1" x14ac:dyDescent="0.25">
      <c r="A44" s="47" t="s">
        <v>74</v>
      </c>
      <c r="B44" s="17"/>
      <c r="C44" s="18"/>
      <c r="D44" s="17"/>
      <c r="E44" s="17"/>
      <c r="F44" s="20" t="s">
        <v>74</v>
      </c>
      <c r="G44" s="21" t="s">
        <v>37</v>
      </c>
      <c r="H44" s="38" t="str">
        <f>H37</f>
        <v>Team Jäger</v>
      </c>
      <c r="I44" s="22" t="s">
        <v>13</v>
      </c>
      <c r="J44" s="22"/>
      <c r="K44" s="18" t="s">
        <v>40</v>
      </c>
    </row>
    <row r="45" spans="1:11" x14ac:dyDescent="0.25">
      <c r="A45" s="23" t="s">
        <v>41</v>
      </c>
      <c r="B45" s="24" t="str">
        <f>I46</f>
        <v>Magnus H</v>
      </c>
      <c r="C45" s="25" t="str">
        <f>I47</f>
        <v>Tomas Ni</v>
      </c>
      <c r="D45" s="26" t="str">
        <f>I44</f>
        <v>Indianen</v>
      </c>
      <c r="E45" s="27" t="str">
        <f>I45</f>
        <v>björn</v>
      </c>
      <c r="F45" s="1"/>
      <c r="G45" s="28" t="s">
        <v>42</v>
      </c>
      <c r="H45" s="39" t="str">
        <f>H38</f>
        <v>bilbaneverket</v>
      </c>
      <c r="I45" s="29" t="s">
        <v>103</v>
      </c>
      <c r="J45" s="29"/>
      <c r="K45" s="18" t="s">
        <v>45</v>
      </c>
    </row>
    <row r="46" spans="1:11" x14ac:dyDescent="0.25">
      <c r="A46" s="23" t="s">
        <v>46</v>
      </c>
      <c r="B46" s="24" t="str">
        <f>H46</f>
        <v>Pollys Pågar</v>
      </c>
      <c r="C46" s="25" t="str">
        <f>H47</f>
        <v>Scalextric</v>
      </c>
      <c r="D46" s="26" t="str">
        <f>H44</f>
        <v>Team Jäger</v>
      </c>
      <c r="E46" s="27" t="str">
        <f>H45</f>
        <v>bilbaneverket</v>
      </c>
      <c r="F46" s="1"/>
      <c r="G46" s="28" t="s">
        <v>47</v>
      </c>
      <c r="H46" s="39" t="str">
        <f>H39</f>
        <v>Pollys Pågar</v>
      </c>
      <c r="I46" s="29" t="s">
        <v>21</v>
      </c>
      <c r="J46" s="29"/>
      <c r="K46" s="18" t="s">
        <v>50</v>
      </c>
    </row>
    <row r="47" spans="1:11" x14ac:dyDescent="0.25">
      <c r="A47" s="23" t="s">
        <v>51</v>
      </c>
      <c r="B47" s="30">
        <v>210.6</v>
      </c>
      <c r="C47" s="31">
        <v>223</v>
      </c>
      <c r="D47" s="30">
        <v>216.5</v>
      </c>
      <c r="E47" s="30">
        <v>220.6</v>
      </c>
      <c r="F47" s="1"/>
      <c r="G47" s="28" t="s">
        <v>52</v>
      </c>
      <c r="H47" s="39" t="str">
        <f>H40</f>
        <v>Scalextric</v>
      </c>
      <c r="I47" s="29" t="s">
        <v>101</v>
      </c>
      <c r="J47" s="29"/>
      <c r="K47" s="18" t="s">
        <v>54</v>
      </c>
    </row>
    <row r="48" spans="1:11" x14ac:dyDescent="0.25">
      <c r="A48" s="23" t="s">
        <v>55</v>
      </c>
      <c r="B48" s="24">
        <f>D5+E12+B19+C26+D33+E40+B47</f>
        <v>1475.1</v>
      </c>
      <c r="C48" s="25">
        <f>E5+B12+C19+D26+E33+B40+C47</f>
        <v>1559.5</v>
      </c>
      <c r="D48" s="26">
        <f>B5+C12+D19+E26+B33+C40+D47</f>
        <v>1526.6</v>
      </c>
      <c r="E48" s="27">
        <f>C5+D12+E19+B26+C33+D40+E47</f>
        <v>1539.7</v>
      </c>
      <c r="F48" s="1"/>
    </row>
    <row r="49" spans="1:11" ht="15.75" thickBot="1" x14ac:dyDescent="0.3">
      <c r="A49" s="32"/>
      <c r="B49" s="33"/>
      <c r="C49" s="34"/>
      <c r="D49" s="33"/>
      <c r="E49" s="33"/>
      <c r="F49" s="35"/>
      <c r="G49" s="36"/>
      <c r="H49" s="36"/>
      <c r="I49" s="36"/>
      <c r="J49" s="36"/>
      <c r="K49" s="36"/>
    </row>
    <row r="50" spans="1:11" ht="16.5" thickTop="1" thickBot="1" x14ac:dyDescent="0.3">
      <c r="A50" s="46" t="s">
        <v>75</v>
      </c>
      <c r="B50" s="8" t="s">
        <v>28</v>
      </c>
      <c r="C50" s="9" t="s">
        <v>29</v>
      </c>
      <c r="D50" s="10" t="s">
        <v>30</v>
      </c>
      <c r="E50" s="11" t="s">
        <v>31</v>
      </c>
      <c r="F50" s="37"/>
      <c r="G50" s="13"/>
      <c r="H50" s="14" t="s">
        <v>33</v>
      </c>
      <c r="I50" s="14" t="s">
        <v>34</v>
      </c>
      <c r="J50" s="14" t="s">
        <v>35</v>
      </c>
      <c r="K50" s="15"/>
    </row>
    <row r="51" spans="1:11" ht="15.75" thickTop="1" x14ac:dyDescent="0.25">
      <c r="A51" s="47" t="s">
        <v>76</v>
      </c>
      <c r="B51" s="17"/>
      <c r="C51" s="18"/>
      <c r="D51" s="17"/>
      <c r="E51" s="17"/>
      <c r="F51" s="20" t="s">
        <v>76</v>
      </c>
      <c r="G51" s="21" t="s">
        <v>37</v>
      </c>
      <c r="H51" s="38" t="str">
        <f>H44</f>
        <v>Team Jäger</v>
      </c>
      <c r="I51" s="22" t="s">
        <v>58</v>
      </c>
      <c r="J51" s="22"/>
      <c r="K51" s="18" t="s">
        <v>40</v>
      </c>
    </row>
    <row r="52" spans="1:11" x14ac:dyDescent="0.25">
      <c r="A52" s="23" t="s">
        <v>41</v>
      </c>
      <c r="B52" s="24" t="str">
        <f>I52</f>
        <v>Henrik</v>
      </c>
      <c r="C52" s="25" t="str">
        <f>I53</f>
        <v>Polly</v>
      </c>
      <c r="D52" s="26" t="str">
        <f>I54</f>
        <v>Felix</v>
      </c>
      <c r="E52" s="27" t="str">
        <f>I51</f>
        <v>Pontus</v>
      </c>
      <c r="F52" s="1"/>
      <c r="G52" s="28" t="s">
        <v>42</v>
      </c>
      <c r="H52" s="39" t="str">
        <f>H45</f>
        <v>bilbaneverket</v>
      </c>
      <c r="I52" s="29" t="s">
        <v>14</v>
      </c>
      <c r="J52" s="29"/>
      <c r="K52" s="18" t="s">
        <v>45</v>
      </c>
    </row>
    <row r="53" spans="1:11" x14ac:dyDescent="0.25">
      <c r="A53" s="23" t="s">
        <v>46</v>
      </c>
      <c r="B53" s="24" t="str">
        <f>H52</f>
        <v>bilbaneverket</v>
      </c>
      <c r="C53" s="25" t="str">
        <f>H53</f>
        <v>Pollys Pågar</v>
      </c>
      <c r="D53" s="26" t="str">
        <f>H54</f>
        <v>Scalextric</v>
      </c>
      <c r="E53" s="27" t="str">
        <f>H51</f>
        <v>Team Jäger</v>
      </c>
      <c r="F53" s="1"/>
      <c r="G53" s="28" t="s">
        <v>47</v>
      </c>
      <c r="H53" s="39" t="str">
        <f>H46</f>
        <v>Pollys Pågar</v>
      </c>
      <c r="I53" s="29" t="s">
        <v>68</v>
      </c>
      <c r="J53" s="29"/>
      <c r="K53" s="18" t="s">
        <v>50</v>
      </c>
    </row>
    <row r="54" spans="1:11" x14ac:dyDescent="0.25">
      <c r="A54" s="23" t="s">
        <v>51</v>
      </c>
      <c r="B54" s="30">
        <v>224</v>
      </c>
      <c r="C54" s="31">
        <v>237.3</v>
      </c>
      <c r="D54" s="30">
        <v>221</v>
      </c>
      <c r="E54" s="30">
        <v>224.6</v>
      </c>
      <c r="F54" s="1"/>
      <c r="G54" s="28" t="s">
        <v>52</v>
      </c>
      <c r="H54" s="39" t="str">
        <f>H47</f>
        <v>Scalextric</v>
      </c>
      <c r="I54" s="29" t="s">
        <v>102</v>
      </c>
      <c r="J54" s="29"/>
      <c r="K54" s="18" t="s">
        <v>54</v>
      </c>
    </row>
    <row r="55" spans="1:11" x14ac:dyDescent="0.25">
      <c r="A55" s="23" t="s">
        <v>55</v>
      </c>
      <c r="B55" s="24">
        <f>C5+D12+E19+B26+C33+D40+E47+B54</f>
        <v>1763.7</v>
      </c>
      <c r="C55" s="25">
        <f>D5+E12+B19+C26+D33+E40+B47+C54</f>
        <v>1712.3999999999999</v>
      </c>
      <c r="D55" s="26">
        <f>E5+B12+C19+D26+E33+B40+C47+D54</f>
        <v>1780.5</v>
      </c>
      <c r="E55" s="27">
        <f>B5+C12+D19+E26+B33+C40+D47+E54</f>
        <v>1751.1999999999998</v>
      </c>
      <c r="F55" s="1"/>
    </row>
    <row r="56" spans="1:11" ht="15.75" thickBot="1" x14ac:dyDescent="0.3">
      <c r="A56" s="41"/>
      <c r="B56" s="42"/>
      <c r="C56" s="43"/>
      <c r="D56" s="42"/>
      <c r="E56" s="42"/>
      <c r="F56" s="44"/>
      <c r="G56" s="45"/>
      <c r="H56" s="45"/>
      <c r="I56" s="45"/>
      <c r="J56" s="45"/>
      <c r="K56" s="45"/>
    </row>
    <row r="57" spans="1:11" ht="16.5" thickTop="1" thickBot="1" x14ac:dyDescent="0.3">
      <c r="A57" s="46" t="s">
        <v>77</v>
      </c>
      <c r="B57" s="8" t="s">
        <v>28</v>
      </c>
      <c r="C57" s="9" t="s">
        <v>29</v>
      </c>
      <c r="D57" s="10" t="s">
        <v>30</v>
      </c>
      <c r="E57" s="11" t="s">
        <v>31</v>
      </c>
      <c r="F57" s="37"/>
      <c r="G57" s="13"/>
      <c r="H57" s="14" t="s">
        <v>33</v>
      </c>
      <c r="I57" s="14" t="s">
        <v>34</v>
      </c>
      <c r="J57" s="14" t="s">
        <v>35</v>
      </c>
      <c r="K57" s="15"/>
    </row>
    <row r="58" spans="1:11" ht="15.75" thickTop="1" x14ac:dyDescent="0.25">
      <c r="A58" s="47" t="s">
        <v>78</v>
      </c>
      <c r="B58" s="17"/>
      <c r="C58" s="18"/>
      <c r="D58" s="17"/>
      <c r="E58" s="17"/>
      <c r="F58" s="20" t="s">
        <v>78</v>
      </c>
      <c r="G58" s="21" t="s">
        <v>37</v>
      </c>
      <c r="H58" s="38" t="str">
        <f>H51</f>
        <v>Team Jäger</v>
      </c>
      <c r="I58" s="22" t="s">
        <v>16</v>
      </c>
      <c r="J58" s="22"/>
      <c r="K58" s="18" t="s">
        <v>40</v>
      </c>
    </row>
    <row r="59" spans="1:11" x14ac:dyDescent="0.25">
      <c r="A59" s="23" t="s">
        <v>41</v>
      </c>
      <c r="B59" s="24" t="str">
        <f>I58</f>
        <v>Bosse</v>
      </c>
      <c r="C59" s="25" t="str">
        <f>I59</f>
        <v>Peter H</v>
      </c>
      <c r="D59" s="26" t="str">
        <f>I60</f>
        <v>Hampus</v>
      </c>
      <c r="E59" s="27" t="str">
        <f>I61</f>
        <v>Thomas W</v>
      </c>
      <c r="F59" s="1"/>
      <c r="G59" s="28" t="s">
        <v>42</v>
      </c>
      <c r="H59" s="39" t="str">
        <f>H52</f>
        <v>bilbaneverket</v>
      </c>
      <c r="I59" s="29" t="s">
        <v>10</v>
      </c>
      <c r="J59" s="29"/>
      <c r="K59" s="18" t="s">
        <v>45</v>
      </c>
    </row>
    <row r="60" spans="1:11" x14ac:dyDescent="0.25">
      <c r="A60" s="23" t="s">
        <v>46</v>
      </c>
      <c r="B60" s="24" t="str">
        <f>H58</f>
        <v>Team Jäger</v>
      </c>
      <c r="C60" s="25" t="str">
        <f>H59</f>
        <v>bilbaneverket</v>
      </c>
      <c r="D60" s="26" t="str">
        <f>H60</f>
        <v>Pollys Pågar</v>
      </c>
      <c r="E60" s="27" t="str">
        <f>H61</f>
        <v>Scalextric</v>
      </c>
      <c r="F60" s="1"/>
      <c r="G60" s="28" t="s">
        <v>47</v>
      </c>
      <c r="H60" s="39" t="str">
        <f>H53</f>
        <v>Pollys Pågar</v>
      </c>
      <c r="I60" s="29" t="s">
        <v>49</v>
      </c>
      <c r="J60" s="29"/>
      <c r="K60" s="18" t="s">
        <v>50</v>
      </c>
    </row>
    <row r="61" spans="1:11" x14ac:dyDescent="0.25">
      <c r="A61" s="23" t="s">
        <v>51</v>
      </c>
      <c r="B61" s="30">
        <v>222.4</v>
      </c>
      <c r="C61" s="31">
        <v>226.4</v>
      </c>
      <c r="D61" s="30">
        <v>216.3</v>
      </c>
      <c r="E61" s="30">
        <v>229.2</v>
      </c>
      <c r="F61" s="1"/>
      <c r="G61" s="28" t="s">
        <v>52</v>
      </c>
      <c r="H61" s="39" t="str">
        <f>H54</f>
        <v>Scalextric</v>
      </c>
      <c r="I61" s="29" t="s">
        <v>96</v>
      </c>
      <c r="J61" s="29"/>
      <c r="K61" s="18" t="s">
        <v>54</v>
      </c>
    </row>
    <row r="62" spans="1:11" x14ac:dyDescent="0.25">
      <c r="A62" s="23" t="s">
        <v>55</v>
      </c>
      <c r="B62" s="24">
        <f>B5+C12+D19+E26+B33+C40+D47+E54+B61</f>
        <v>1973.6</v>
      </c>
      <c r="C62" s="25">
        <f>C5+D12+E19+B26+C33+D40+E47+B54+C61</f>
        <v>1990.1000000000001</v>
      </c>
      <c r="D62" s="26">
        <f>D5+E12+B19+C26+D33+E40+B47+C54+D61</f>
        <v>1928.6999999999998</v>
      </c>
      <c r="E62" s="27">
        <f>E5+B12+C19+D26+E33+B40+C47+D54+E61</f>
        <v>2009.7</v>
      </c>
      <c r="F62" s="1"/>
      <c r="K62" s="18"/>
    </row>
    <row r="63" spans="1:11" ht="15.75" thickBot="1" x14ac:dyDescent="0.3">
      <c r="A63" s="32"/>
      <c r="B63" s="33"/>
      <c r="C63" s="34"/>
      <c r="D63" s="33"/>
      <c r="E63" s="33"/>
      <c r="F63" s="35"/>
      <c r="G63" s="36"/>
      <c r="H63" s="36"/>
      <c r="I63" s="36"/>
      <c r="J63" s="36"/>
      <c r="K63" s="34"/>
    </row>
    <row r="64" spans="1:11" ht="16.5" thickTop="1" thickBot="1" x14ac:dyDescent="0.3">
      <c r="A64" s="46" t="s">
        <v>80</v>
      </c>
      <c r="B64" s="8" t="s">
        <v>28</v>
      </c>
      <c r="C64" s="9" t="s">
        <v>29</v>
      </c>
      <c r="D64" s="10" t="s">
        <v>30</v>
      </c>
      <c r="E64" s="11" t="s">
        <v>31</v>
      </c>
      <c r="F64" s="37"/>
      <c r="G64" s="13"/>
      <c r="H64" s="14" t="s">
        <v>33</v>
      </c>
      <c r="I64" s="14" t="s">
        <v>34</v>
      </c>
      <c r="J64" s="14" t="s">
        <v>35</v>
      </c>
      <c r="K64" s="10"/>
    </row>
    <row r="65" spans="1:11" ht="15.75" thickTop="1" x14ac:dyDescent="0.25">
      <c r="A65" s="47" t="s">
        <v>81</v>
      </c>
      <c r="B65" s="17"/>
      <c r="C65" s="18"/>
      <c r="D65" s="17"/>
      <c r="E65" s="17"/>
      <c r="F65" s="20" t="s">
        <v>81</v>
      </c>
      <c r="G65" s="21" t="s">
        <v>37</v>
      </c>
      <c r="H65" s="38" t="str">
        <f>H58</f>
        <v>Team Jäger</v>
      </c>
      <c r="I65" s="22" t="s">
        <v>13</v>
      </c>
      <c r="J65" s="22"/>
      <c r="K65" s="18" t="s">
        <v>40</v>
      </c>
    </row>
    <row r="66" spans="1:11" x14ac:dyDescent="0.25">
      <c r="A66" s="23" t="s">
        <v>41</v>
      </c>
      <c r="B66" s="24" t="str">
        <f>I68</f>
        <v>Axel</v>
      </c>
      <c r="C66" s="25" t="str">
        <f>I65</f>
        <v>Indianen</v>
      </c>
      <c r="D66" s="26" t="str">
        <f>I66</f>
        <v>Oskar</v>
      </c>
      <c r="E66" s="27" t="str">
        <f>I67</f>
        <v>Pidde</v>
      </c>
      <c r="F66" s="1"/>
      <c r="G66" s="28" t="s">
        <v>42</v>
      </c>
      <c r="H66" s="39" t="str">
        <f>H59</f>
        <v>bilbaneverket</v>
      </c>
      <c r="I66" s="29" t="s">
        <v>99</v>
      </c>
      <c r="J66" s="29"/>
      <c r="K66" s="18" t="s">
        <v>45</v>
      </c>
    </row>
    <row r="67" spans="1:11" x14ac:dyDescent="0.25">
      <c r="A67" s="23" t="s">
        <v>46</v>
      </c>
      <c r="B67" s="24" t="str">
        <f>H68</f>
        <v>Scalextric</v>
      </c>
      <c r="C67" s="25" t="str">
        <f>H65</f>
        <v>Team Jäger</v>
      </c>
      <c r="D67" s="26" t="str">
        <f>H66</f>
        <v>bilbaneverket</v>
      </c>
      <c r="E67" s="27" t="str">
        <f>H67</f>
        <v>Pollys Pågar</v>
      </c>
      <c r="F67" s="1"/>
      <c r="G67" s="28" t="s">
        <v>47</v>
      </c>
      <c r="H67" s="39" t="str">
        <f>H60</f>
        <v>Pollys Pågar</v>
      </c>
      <c r="I67" s="29" t="s">
        <v>60</v>
      </c>
      <c r="J67" s="29"/>
      <c r="K67" s="18" t="s">
        <v>50</v>
      </c>
    </row>
    <row r="68" spans="1:11" x14ac:dyDescent="0.25">
      <c r="A68" s="23" t="s">
        <v>51</v>
      </c>
      <c r="B68" s="30">
        <v>235.4</v>
      </c>
      <c r="C68" s="31">
        <v>213</v>
      </c>
      <c r="D68" s="30">
        <v>228.7</v>
      </c>
      <c r="E68" s="30">
        <v>198.7</v>
      </c>
      <c r="F68" s="1"/>
      <c r="G68" s="28" t="s">
        <v>52</v>
      </c>
      <c r="H68" s="39" t="str">
        <f>H61</f>
        <v>Scalextric</v>
      </c>
      <c r="I68" s="29" t="s">
        <v>67</v>
      </c>
      <c r="J68" s="29"/>
      <c r="K68" s="18" t="s">
        <v>54</v>
      </c>
    </row>
    <row r="69" spans="1:11" x14ac:dyDescent="0.25">
      <c r="A69" s="23" t="s">
        <v>55</v>
      </c>
      <c r="B69" s="24">
        <f>E5+B12+C19+D26+E33+B40+C47+D54+E61+B68</f>
        <v>2245.1</v>
      </c>
      <c r="C69" s="25">
        <f>B5+C12+D19+E26+B33+C40+D47+E54+B61+C68</f>
        <v>2186.6</v>
      </c>
      <c r="D69" s="26">
        <f>C5+D12+E19+B26+C33+D40+E47+B54+C61+D68</f>
        <v>2218.8000000000002</v>
      </c>
      <c r="E69" s="27">
        <f>D5+E12+B19+C26+D33+E40+B47+C54+D61+E68</f>
        <v>2127.3999999999996</v>
      </c>
      <c r="F69" s="1"/>
    </row>
    <row r="70" spans="1:11" ht="15.75" thickBot="1" x14ac:dyDescent="0.3">
      <c r="A70" s="32"/>
      <c r="B70" s="33"/>
      <c r="C70" s="34"/>
      <c r="D70" s="33"/>
      <c r="E70" s="33"/>
      <c r="F70" s="35"/>
      <c r="G70" s="36"/>
      <c r="H70" s="36"/>
      <c r="I70" s="36"/>
      <c r="J70" s="36"/>
      <c r="K70" s="36"/>
    </row>
    <row r="71" spans="1:11" ht="16.5" thickTop="1" thickBot="1" x14ac:dyDescent="0.3">
      <c r="A71" s="46" t="s">
        <v>82</v>
      </c>
      <c r="B71" s="8" t="s">
        <v>28</v>
      </c>
      <c r="C71" s="9" t="s">
        <v>29</v>
      </c>
      <c r="D71" s="10" t="s">
        <v>30</v>
      </c>
      <c r="E71" s="11" t="s">
        <v>31</v>
      </c>
      <c r="F71" s="37"/>
      <c r="G71" s="13"/>
      <c r="H71" s="14" t="s">
        <v>33</v>
      </c>
      <c r="I71" s="14" t="s">
        <v>34</v>
      </c>
      <c r="J71" s="14" t="s">
        <v>35</v>
      </c>
      <c r="K71" s="15"/>
    </row>
    <row r="72" spans="1:11" ht="15.75" thickTop="1" x14ac:dyDescent="0.25">
      <c r="A72" s="47" t="s">
        <v>83</v>
      </c>
      <c r="B72" s="17"/>
      <c r="C72" s="18"/>
      <c r="D72" s="17"/>
      <c r="E72" s="17"/>
      <c r="F72" s="20" t="s">
        <v>83</v>
      </c>
      <c r="G72" s="21" t="s">
        <v>37</v>
      </c>
      <c r="H72" s="38" t="str">
        <f>H65</f>
        <v>Team Jäger</v>
      </c>
      <c r="I72" s="22" t="s">
        <v>58</v>
      </c>
      <c r="J72" s="22"/>
      <c r="K72" s="18" t="s">
        <v>40</v>
      </c>
    </row>
    <row r="73" spans="1:11" x14ac:dyDescent="0.25">
      <c r="A73" s="23" t="s">
        <v>41</v>
      </c>
      <c r="B73" s="24" t="str">
        <f>I74</f>
        <v>Magnus H</v>
      </c>
      <c r="C73" s="25" t="str">
        <f>I75</f>
        <v>Tomas Ni</v>
      </c>
      <c r="D73" s="26" t="str">
        <f>I72</f>
        <v>Pontus</v>
      </c>
      <c r="E73" s="27" t="str">
        <f>I73</f>
        <v>Björn</v>
      </c>
      <c r="F73" s="1"/>
      <c r="G73" s="28" t="s">
        <v>42</v>
      </c>
      <c r="H73" s="39" t="str">
        <f>H66</f>
        <v>bilbaneverket</v>
      </c>
      <c r="I73" s="29" t="s">
        <v>9</v>
      </c>
      <c r="J73" s="29"/>
      <c r="K73" s="18" t="s">
        <v>45</v>
      </c>
    </row>
    <row r="74" spans="1:11" x14ac:dyDescent="0.25">
      <c r="A74" s="23" t="s">
        <v>46</v>
      </c>
      <c r="B74" s="24" t="str">
        <f>H74</f>
        <v>Pollys Pågar</v>
      </c>
      <c r="C74" s="25" t="str">
        <f>H75</f>
        <v>Scalextric</v>
      </c>
      <c r="D74" s="26" t="str">
        <f>H72</f>
        <v>Team Jäger</v>
      </c>
      <c r="E74" s="27" t="str">
        <f>H73</f>
        <v>bilbaneverket</v>
      </c>
      <c r="F74" s="1"/>
      <c r="G74" s="28" t="s">
        <v>47</v>
      </c>
      <c r="H74" s="39" t="str">
        <f>H67</f>
        <v>Pollys Pågar</v>
      </c>
      <c r="I74" s="29" t="s">
        <v>21</v>
      </c>
      <c r="J74" s="29"/>
      <c r="K74" s="18" t="s">
        <v>50</v>
      </c>
    </row>
    <row r="75" spans="1:11" x14ac:dyDescent="0.25">
      <c r="A75" s="23" t="s">
        <v>51</v>
      </c>
      <c r="B75" s="30">
        <v>199.5</v>
      </c>
      <c r="C75" s="31">
        <v>214.8</v>
      </c>
      <c r="D75" s="30">
        <v>226.6</v>
      </c>
      <c r="E75" s="30">
        <v>210</v>
      </c>
      <c r="F75" s="1"/>
      <c r="G75" s="28" t="s">
        <v>52</v>
      </c>
      <c r="H75" s="39" t="str">
        <f>H68</f>
        <v>Scalextric</v>
      </c>
      <c r="I75" s="29" t="s">
        <v>101</v>
      </c>
      <c r="J75" s="29"/>
      <c r="K75" s="18" t="s">
        <v>54</v>
      </c>
    </row>
    <row r="76" spans="1:11" x14ac:dyDescent="0.25">
      <c r="A76" s="23" t="s">
        <v>55</v>
      </c>
      <c r="B76" s="24">
        <f>D5+E12+B19+C26+D33+E40+B47+C54+D61+E68+B75</f>
        <v>2326.8999999999996</v>
      </c>
      <c r="C76" s="25">
        <f>E5+B12+C19+D26+E33+B40+C47+D54+E61+B68+C75</f>
        <v>2459.9</v>
      </c>
      <c r="D76" s="26">
        <f>B5+C12+D19+E26+B33+C40+D47+E54+B61+C68+D75</f>
        <v>2413.1999999999998</v>
      </c>
      <c r="E76" s="27">
        <f>C5+D12+E19+B26+C33+D40+E47+B54+C61+D68+E75</f>
        <v>2428.8000000000002</v>
      </c>
      <c r="F76" s="1"/>
    </row>
    <row r="77" spans="1:11" ht="15.75" thickBot="1" x14ac:dyDescent="0.3">
      <c r="A77" s="32"/>
      <c r="B77" s="33"/>
      <c r="C77" s="34"/>
      <c r="D77" s="33"/>
      <c r="E77" s="33"/>
      <c r="F77" s="35"/>
      <c r="G77" s="36"/>
      <c r="H77" s="36"/>
      <c r="I77" s="36"/>
      <c r="J77" s="36"/>
      <c r="K77" s="36"/>
    </row>
    <row r="78" spans="1:11" ht="16.5" thickTop="1" thickBot="1" x14ac:dyDescent="0.3">
      <c r="A78" s="46" t="s">
        <v>84</v>
      </c>
      <c r="B78" s="8" t="s">
        <v>28</v>
      </c>
      <c r="C78" s="9" t="s">
        <v>29</v>
      </c>
      <c r="D78" s="10" t="s">
        <v>30</v>
      </c>
      <c r="E78" s="11" t="s">
        <v>31</v>
      </c>
      <c r="F78" s="37"/>
      <c r="G78" s="13"/>
      <c r="H78" s="14" t="s">
        <v>33</v>
      </c>
      <c r="I78" s="14" t="s">
        <v>34</v>
      </c>
      <c r="J78" s="14" t="s">
        <v>35</v>
      </c>
      <c r="K78" s="15"/>
    </row>
    <row r="79" spans="1:11" ht="15.75" thickTop="1" x14ac:dyDescent="0.25">
      <c r="A79" s="47" t="s">
        <v>85</v>
      </c>
      <c r="B79" s="17"/>
      <c r="C79" s="18"/>
      <c r="D79" s="17"/>
      <c r="E79" s="17"/>
      <c r="F79" s="20" t="s">
        <v>85</v>
      </c>
      <c r="G79" s="21" t="s">
        <v>37</v>
      </c>
      <c r="H79" s="38" t="str">
        <f>H72</f>
        <v>Team Jäger</v>
      </c>
      <c r="I79" s="22" t="s">
        <v>16</v>
      </c>
      <c r="J79" s="22"/>
      <c r="K79" s="18" t="s">
        <v>40</v>
      </c>
    </row>
    <row r="80" spans="1:11" x14ac:dyDescent="0.25">
      <c r="A80" s="23" t="s">
        <v>41</v>
      </c>
      <c r="B80" s="24" t="str">
        <f>I80</f>
        <v>Henrik</v>
      </c>
      <c r="C80" s="25" t="str">
        <f>I81</f>
        <v>Polly</v>
      </c>
      <c r="D80" s="26" t="str">
        <f>I82</f>
        <v>Felix</v>
      </c>
      <c r="E80" s="27" t="str">
        <f>I79</f>
        <v>Bosse</v>
      </c>
      <c r="F80" s="1"/>
      <c r="G80" s="28" t="s">
        <v>42</v>
      </c>
      <c r="H80" s="39" t="str">
        <f>H73</f>
        <v>bilbaneverket</v>
      </c>
      <c r="I80" s="29" t="s">
        <v>14</v>
      </c>
      <c r="J80" s="29"/>
      <c r="K80" s="18" t="s">
        <v>45</v>
      </c>
    </row>
    <row r="81" spans="1:11" x14ac:dyDescent="0.25">
      <c r="A81" s="23" t="s">
        <v>46</v>
      </c>
      <c r="B81" s="24" t="str">
        <f>H80</f>
        <v>bilbaneverket</v>
      </c>
      <c r="C81" s="25" t="str">
        <f>H81</f>
        <v>Pollys Pågar</v>
      </c>
      <c r="D81" s="26" t="str">
        <f>H82</f>
        <v>Scalextric</v>
      </c>
      <c r="E81" s="27" t="str">
        <f>H79</f>
        <v>Team Jäger</v>
      </c>
      <c r="F81" s="1"/>
      <c r="G81" s="28" t="s">
        <v>47</v>
      </c>
      <c r="H81" s="39" t="str">
        <f>H74</f>
        <v>Pollys Pågar</v>
      </c>
      <c r="I81" s="29" t="s">
        <v>68</v>
      </c>
      <c r="J81" s="29"/>
      <c r="K81" s="18" t="s">
        <v>50</v>
      </c>
    </row>
    <row r="82" spans="1:11" x14ac:dyDescent="0.25">
      <c r="A82" s="23" t="s">
        <v>51</v>
      </c>
      <c r="B82" s="30">
        <v>216.5</v>
      </c>
      <c r="C82" s="31">
        <v>235.3</v>
      </c>
      <c r="D82" s="30">
        <v>197.6</v>
      </c>
      <c r="E82" s="30">
        <v>212.9</v>
      </c>
      <c r="F82" s="1"/>
      <c r="G82" s="28" t="s">
        <v>52</v>
      </c>
      <c r="H82" s="39" t="str">
        <f>H75</f>
        <v>Scalextric</v>
      </c>
      <c r="I82" s="29" t="s">
        <v>102</v>
      </c>
      <c r="J82" s="29"/>
      <c r="K82" s="18" t="s">
        <v>54</v>
      </c>
    </row>
    <row r="83" spans="1:11" x14ac:dyDescent="0.25">
      <c r="A83" s="23" t="s">
        <v>55</v>
      </c>
      <c r="B83" s="24">
        <f>C5+D12+E19+B26+C33+D40+E47+B54+C61+D68+E75+B82</f>
        <v>2645.3</v>
      </c>
      <c r="C83" s="25">
        <f>D5+E12+B19+C26+D33+E40+B47+C54+D61+E68+B75+C82</f>
        <v>2562.1999999999998</v>
      </c>
      <c r="D83" s="26">
        <f>E5+B12+C19+D26+E33+B40+C47+D54+E61+B68+C75+D82</f>
        <v>2657.5</v>
      </c>
      <c r="E83" s="27">
        <f>B5+C12+D19+E26+B33+C40+D47+E54+B61+C68+D75+E82</f>
        <v>2626.1</v>
      </c>
      <c r="F83" s="1"/>
    </row>
    <row r="84" spans="1:11" ht="15.75" thickBot="1" x14ac:dyDescent="0.3">
      <c r="A84" s="41"/>
      <c r="B84" s="42"/>
      <c r="C84" s="43"/>
      <c r="D84" s="42"/>
      <c r="E84" s="42"/>
      <c r="F84" s="44"/>
      <c r="G84" s="45"/>
      <c r="H84" s="45"/>
      <c r="I84" s="45"/>
      <c r="J84" s="45"/>
      <c r="K84" s="45"/>
    </row>
    <row r="85" spans="1:11" ht="16.5" thickTop="1" thickBot="1" x14ac:dyDescent="0.3">
      <c r="A85" s="46" t="s">
        <v>86</v>
      </c>
      <c r="B85" s="8" t="s">
        <v>28</v>
      </c>
      <c r="C85" s="9" t="s">
        <v>29</v>
      </c>
      <c r="D85" s="10" t="s">
        <v>30</v>
      </c>
      <c r="E85" s="11" t="s">
        <v>31</v>
      </c>
      <c r="F85" s="37"/>
      <c r="G85" s="13"/>
      <c r="H85" s="14" t="s">
        <v>33</v>
      </c>
      <c r="I85" s="14" t="s">
        <v>34</v>
      </c>
      <c r="J85" s="14" t="s">
        <v>35</v>
      </c>
      <c r="K85" s="15"/>
    </row>
    <row r="86" spans="1:11" ht="15.75" thickTop="1" x14ac:dyDescent="0.25">
      <c r="A86" s="47" t="s">
        <v>87</v>
      </c>
      <c r="B86" s="17"/>
      <c r="C86" s="18"/>
      <c r="D86" s="17"/>
      <c r="E86" s="17"/>
      <c r="F86" s="20" t="s">
        <v>87</v>
      </c>
      <c r="G86" s="21" t="s">
        <v>37</v>
      </c>
      <c r="H86" s="38" t="str">
        <f>H79</f>
        <v>Team Jäger</v>
      </c>
      <c r="I86" s="22" t="s">
        <v>13</v>
      </c>
      <c r="J86" s="22"/>
      <c r="K86" s="18" t="s">
        <v>40</v>
      </c>
    </row>
    <row r="87" spans="1:11" x14ac:dyDescent="0.25">
      <c r="A87" s="23" t="s">
        <v>41</v>
      </c>
      <c r="B87" s="24" t="str">
        <f>I86</f>
        <v>Indianen</v>
      </c>
      <c r="C87" s="25" t="str">
        <f>I87</f>
        <v>Peter H</v>
      </c>
      <c r="D87" s="26" t="str">
        <f>I88</f>
        <v>Hampus</v>
      </c>
      <c r="E87" s="27" t="str">
        <f>I89</f>
        <v>Thomas W</v>
      </c>
      <c r="F87" s="1"/>
      <c r="G87" s="28" t="s">
        <v>42</v>
      </c>
      <c r="H87" s="39" t="str">
        <f>H80</f>
        <v>bilbaneverket</v>
      </c>
      <c r="I87" s="29" t="s">
        <v>10</v>
      </c>
      <c r="J87" s="29"/>
      <c r="K87" s="18" t="s">
        <v>45</v>
      </c>
    </row>
    <row r="88" spans="1:11" x14ac:dyDescent="0.25">
      <c r="A88" s="23" t="s">
        <v>46</v>
      </c>
      <c r="B88" s="24" t="str">
        <f>H86</f>
        <v>Team Jäger</v>
      </c>
      <c r="C88" s="25" t="str">
        <f>H87</f>
        <v>bilbaneverket</v>
      </c>
      <c r="D88" s="26" t="str">
        <f>H88</f>
        <v>Pollys Pågar</v>
      </c>
      <c r="E88" s="27" t="str">
        <f>H89</f>
        <v>Scalextric</v>
      </c>
      <c r="F88" s="1"/>
      <c r="G88" s="28" t="s">
        <v>47</v>
      </c>
      <c r="H88" s="39" t="str">
        <f>H81</f>
        <v>Pollys Pågar</v>
      </c>
      <c r="I88" s="29" t="s">
        <v>49</v>
      </c>
      <c r="J88" s="29"/>
      <c r="K88" s="18" t="s">
        <v>50</v>
      </c>
    </row>
    <row r="89" spans="1:11" x14ac:dyDescent="0.25">
      <c r="A89" s="23" t="s">
        <v>51</v>
      </c>
      <c r="B89" s="30">
        <v>205.7</v>
      </c>
      <c r="C89" s="31">
        <v>222.9</v>
      </c>
      <c r="D89" s="30">
        <v>210.6</v>
      </c>
      <c r="E89" s="30">
        <v>208.7</v>
      </c>
      <c r="F89" s="1"/>
      <c r="G89" s="28" t="s">
        <v>52</v>
      </c>
      <c r="H89" s="39" t="str">
        <f>H82</f>
        <v>Scalextric</v>
      </c>
      <c r="I89" s="29" t="s">
        <v>96</v>
      </c>
      <c r="J89" s="29"/>
      <c r="K89" s="18" t="s">
        <v>54</v>
      </c>
    </row>
    <row r="90" spans="1:11" x14ac:dyDescent="0.25">
      <c r="A90" s="23" t="s">
        <v>55</v>
      </c>
      <c r="B90" s="24">
        <f>B5+C12+D19+E26+B33+C40+D47+E54+B61+C68+D75+E82+B89</f>
        <v>2831.7999999999997</v>
      </c>
      <c r="C90" s="25">
        <f>C5+D12+E19+B26+C33+D40+E47+B54+C61+D68+E75+B82+C89</f>
        <v>2868.2000000000003</v>
      </c>
      <c r="D90" s="26">
        <f>D5+E12+B19+C26+D33+E40+B47+C54+D61+E68+B75+C82+D89</f>
        <v>2772.7999999999997</v>
      </c>
      <c r="E90" s="27">
        <f>E5+B12+C19+D26+E33+B40+C47+D54+E61+B68+C75+D82+E89</f>
        <v>2866.2</v>
      </c>
      <c r="F90" s="1"/>
      <c r="K90" s="18"/>
    </row>
    <row r="91" spans="1:11" ht="15.75" thickBot="1" x14ac:dyDescent="0.3">
      <c r="A91" s="32"/>
      <c r="B91" s="33"/>
      <c r="C91" s="34"/>
      <c r="D91" s="33"/>
      <c r="E91" s="33"/>
      <c r="F91" s="35"/>
      <c r="G91" s="36"/>
      <c r="H91" s="36"/>
      <c r="I91" s="36"/>
      <c r="J91" s="36"/>
      <c r="K91" s="34"/>
    </row>
    <row r="92" spans="1:11" ht="16.5" thickTop="1" thickBot="1" x14ac:dyDescent="0.3">
      <c r="A92" s="46" t="s">
        <v>88</v>
      </c>
      <c r="B92" s="8" t="s">
        <v>28</v>
      </c>
      <c r="C92" s="9" t="s">
        <v>29</v>
      </c>
      <c r="D92" s="10" t="s">
        <v>30</v>
      </c>
      <c r="E92" s="11" t="s">
        <v>31</v>
      </c>
      <c r="F92" s="37"/>
      <c r="G92" s="13"/>
      <c r="H92" s="14" t="s">
        <v>33</v>
      </c>
      <c r="I92" s="14" t="s">
        <v>34</v>
      </c>
      <c r="J92" s="14" t="s">
        <v>35</v>
      </c>
      <c r="K92" s="10"/>
    </row>
    <row r="93" spans="1:11" ht="15.75" thickTop="1" x14ac:dyDescent="0.25">
      <c r="A93" s="47" t="s">
        <v>89</v>
      </c>
      <c r="B93" s="17"/>
      <c r="C93" s="18"/>
      <c r="D93" s="17"/>
      <c r="E93" s="17"/>
      <c r="F93" s="20" t="s">
        <v>89</v>
      </c>
      <c r="G93" s="21" t="s">
        <v>37</v>
      </c>
      <c r="H93" s="38" t="str">
        <f>H86</f>
        <v>Team Jäger</v>
      </c>
      <c r="I93" s="22" t="s">
        <v>58</v>
      </c>
      <c r="J93" s="22"/>
      <c r="K93" s="18" t="s">
        <v>40</v>
      </c>
    </row>
    <row r="94" spans="1:11" x14ac:dyDescent="0.25">
      <c r="A94" s="23" t="s">
        <v>41</v>
      </c>
      <c r="B94" s="24" t="str">
        <f>I96</f>
        <v>Axel</v>
      </c>
      <c r="C94" s="25" t="str">
        <f>I93</f>
        <v>Pontus</v>
      </c>
      <c r="D94" s="26" t="str">
        <f>I94</f>
        <v>Oskar</v>
      </c>
      <c r="E94" s="27" t="str">
        <f>I95</f>
        <v>Pidde</v>
      </c>
      <c r="F94" s="1"/>
      <c r="G94" s="28" t="s">
        <v>42</v>
      </c>
      <c r="H94" s="39" t="str">
        <f>H87</f>
        <v>bilbaneverket</v>
      </c>
      <c r="I94" s="29" t="s">
        <v>99</v>
      </c>
      <c r="J94" s="29"/>
      <c r="K94" s="18" t="s">
        <v>45</v>
      </c>
    </row>
    <row r="95" spans="1:11" x14ac:dyDescent="0.25">
      <c r="A95" s="23" t="s">
        <v>46</v>
      </c>
      <c r="B95" s="24" t="str">
        <f>H96</f>
        <v>Scalextric</v>
      </c>
      <c r="C95" s="25" t="str">
        <f>H93</f>
        <v>Team Jäger</v>
      </c>
      <c r="D95" s="26" t="str">
        <f>H94</f>
        <v>bilbaneverket</v>
      </c>
      <c r="E95" s="27" t="str">
        <f>H95</f>
        <v>Pollys Pågar</v>
      </c>
      <c r="F95" s="1"/>
      <c r="G95" s="28" t="s">
        <v>47</v>
      </c>
      <c r="H95" s="39" t="str">
        <f>H88</f>
        <v>Pollys Pågar</v>
      </c>
      <c r="I95" s="29" t="s">
        <v>60</v>
      </c>
      <c r="J95" s="29"/>
      <c r="K95" s="18" t="s">
        <v>50</v>
      </c>
    </row>
    <row r="96" spans="1:11" x14ac:dyDescent="0.25">
      <c r="A96" s="23" t="s">
        <v>51</v>
      </c>
      <c r="B96" s="30">
        <v>226.6</v>
      </c>
      <c r="C96" s="31">
        <v>232.9</v>
      </c>
      <c r="D96" s="30">
        <v>227.2</v>
      </c>
      <c r="E96" s="30">
        <v>204.9</v>
      </c>
      <c r="F96" s="1"/>
      <c r="G96" s="28" t="s">
        <v>52</v>
      </c>
      <c r="H96" s="39" t="str">
        <f>H89</f>
        <v>Scalextric</v>
      </c>
      <c r="I96" s="29" t="s">
        <v>67</v>
      </c>
      <c r="J96" s="29"/>
      <c r="K96" s="18" t="s">
        <v>54</v>
      </c>
    </row>
    <row r="97" spans="1:11" x14ac:dyDescent="0.25">
      <c r="A97" s="23" t="s">
        <v>55</v>
      </c>
      <c r="B97" s="24">
        <f>E5+B12+C19+D26+E33+B40+C47+D54+E61+B68+C75+D82+E89+B96</f>
        <v>3092.7999999999997</v>
      </c>
      <c r="C97" s="25">
        <f>B5+C12+D19+E26+B33+C40+D47+E54+B61+C68+D75+E82+B89+C96</f>
        <v>3064.7</v>
      </c>
      <c r="D97" s="26">
        <f>C5+D12+E19+B26+C33+D40+E47+B54+C61+D68+E75+B82+C89+D96</f>
        <v>3095.4</v>
      </c>
      <c r="E97" s="27">
        <f>D5+E12+B19+C26+D33+E40+B47+C54+D61+E68+B75+C82+D89+E96</f>
        <v>2977.7</v>
      </c>
      <c r="F97" s="1"/>
    </row>
    <row r="98" spans="1:11" ht="15.75" thickBot="1" x14ac:dyDescent="0.3">
      <c r="A98" s="32"/>
      <c r="B98" s="33"/>
      <c r="C98" s="34"/>
      <c r="D98" s="33"/>
      <c r="E98" s="33"/>
      <c r="F98" s="35"/>
      <c r="G98" s="36"/>
      <c r="H98" s="36"/>
      <c r="I98" s="36"/>
      <c r="J98" s="36"/>
      <c r="K98" s="36"/>
    </row>
    <row r="99" spans="1:11" ht="16.5" thickTop="1" thickBot="1" x14ac:dyDescent="0.3">
      <c r="A99" s="46" t="s">
        <v>90</v>
      </c>
      <c r="B99" s="8" t="s">
        <v>28</v>
      </c>
      <c r="C99" s="9" t="s">
        <v>29</v>
      </c>
      <c r="D99" s="10" t="s">
        <v>30</v>
      </c>
      <c r="E99" s="11" t="s">
        <v>31</v>
      </c>
      <c r="F99" s="37"/>
      <c r="G99" s="13"/>
      <c r="H99" s="14" t="s">
        <v>33</v>
      </c>
      <c r="I99" s="14" t="s">
        <v>34</v>
      </c>
      <c r="J99" s="14" t="s">
        <v>35</v>
      </c>
      <c r="K99" s="15"/>
    </row>
    <row r="100" spans="1:11" ht="15.75" thickTop="1" x14ac:dyDescent="0.25">
      <c r="A100" s="47" t="s">
        <v>91</v>
      </c>
      <c r="B100" s="17"/>
      <c r="C100" s="18"/>
      <c r="D100" s="17"/>
      <c r="E100" s="17"/>
      <c r="F100" s="20" t="s">
        <v>91</v>
      </c>
      <c r="G100" s="21" t="s">
        <v>37</v>
      </c>
      <c r="H100" s="38" t="str">
        <f>H93</f>
        <v>Team Jäger</v>
      </c>
      <c r="I100" s="22" t="s">
        <v>16</v>
      </c>
      <c r="J100" s="22"/>
      <c r="K100" s="18" t="s">
        <v>40</v>
      </c>
    </row>
    <row r="101" spans="1:11" x14ac:dyDescent="0.25">
      <c r="A101" s="23" t="s">
        <v>41</v>
      </c>
      <c r="B101" s="24" t="str">
        <f>I102</f>
        <v>Magnus H</v>
      </c>
      <c r="C101" s="25" t="str">
        <f>I103</f>
        <v>Tomas Ni</v>
      </c>
      <c r="D101" s="26" t="str">
        <f>I100</f>
        <v>Bosse</v>
      </c>
      <c r="E101" s="27" t="str">
        <f>I101</f>
        <v>Björn</v>
      </c>
      <c r="F101" s="1"/>
      <c r="G101" s="28" t="s">
        <v>42</v>
      </c>
      <c r="H101" s="39" t="str">
        <f>H94</f>
        <v>bilbaneverket</v>
      </c>
      <c r="I101" s="29" t="s">
        <v>9</v>
      </c>
      <c r="J101" s="29"/>
      <c r="K101" s="18" t="s">
        <v>45</v>
      </c>
    </row>
    <row r="102" spans="1:11" x14ac:dyDescent="0.25">
      <c r="A102" s="23" t="s">
        <v>46</v>
      </c>
      <c r="B102" s="24" t="str">
        <f>H102</f>
        <v>Pollys Pågar</v>
      </c>
      <c r="C102" s="25" t="str">
        <f>H103</f>
        <v>Scalextric</v>
      </c>
      <c r="D102" s="26" t="str">
        <f>H100</f>
        <v>Team Jäger</v>
      </c>
      <c r="E102" s="27" t="str">
        <f>H101</f>
        <v>bilbaneverket</v>
      </c>
      <c r="F102" s="1"/>
      <c r="G102" s="28" t="s">
        <v>47</v>
      </c>
      <c r="H102" s="39" t="str">
        <f>H95</f>
        <v>Pollys Pågar</v>
      </c>
      <c r="I102" s="29" t="s">
        <v>21</v>
      </c>
      <c r="J102" s="29"/>
      <c r="K102" s="18" t="s">
        <v>50</v>
      </c>
    </row>
    <row r="103" spans="1:11" x14ac:dyDescent="0.25">
      <c r="A103" s="23" t="s">
        <v>51</v>
      </c>
      <c r="B103" s="30">
        <v>170</v>
      </c>
      <c r="C103" s="31">
        <v>227.7</v>
      </c>
      <c r="D103" s="30">
        <v>216.2</v>
      </c>
      <c r="E103" s="30">
        <v>218.3</v>
      </c>
      <c r="F103" s="1"/>
      <c r="G103" s="28" t="s">
        <v>52</v>
      </c>
      <c r="H103" s="39" t="str">
        <f>H96</f>
        <v>Scalextric</v>
      </c>
      <c r="I103" s="29" t="s">
        <v>101</v>
      </c>
      <c r="J103" s="29"/>
      <c r="K103" s="18" t="s">
        <v>54</v>
      </c>
    </row>
    <row r="104" spans="1:11" x14ac:dyDescent="0.25">
      <c r="A104" s="23" t="s">
        <v>55</v>
      </c>
      <c r="B104" s="24">
        <f>D5+E12+B19+C26+D33+E40+B47+C54+D61+E68+B75+C82+D89+E96+B103</f>
        <v>3147.7</v>
      </c>
      <c r="C104" s="25">
        <f>E5+B12+C19+D26+E33+B40+C47+D54+E61+B68+C75+D82+E89+B96+C103</f>
        <v>3320.4999999999995</v>
      </c>
      <c r="D104" s="26">
        <f>B5+C12+D19+E26+B33+C40+D47+E54+B61+C68+D75+E82+B89+C96+D103</f>
        <v>3280.8999999999996</v>
      </c>
      <c r="E104" s="27">
        <f>C5+D12+E19+B26+C33+D40+E47+B54+C61+D68+E75+B82+C89+D96+E103</f>
        <v>3313.7000000000003</v>
      </c>
      <c r="F104" s="1"/>
    </row>
    <row r="105" spans="1:11" ht="15.75" thickBot="1" x14ac:dyDescent="0.3">
      <c r="A105" s="32"/>
      <c r="B105" s="33"/>
      <c r="C105" s="34"/>
      <c r="D105" s="33"/>
      <c r="E105" s="33"/>
      <c r="F105" s="35"/>
      <c r="G105" s="36"/>
      <c r="H105" s="36"/>
      <c r="I105" s="36"/>
      <c r="J105" s="36"/>
      <c r="K105" s="36"/>
    </row>
    <row r="106" spans="1:11" ht="16.5" thickTop="1" thickBot="1" x14ac:dyDescent="0.3">
      <c r="A106" s="46" t="s">
        <v>92</v>
      </c>
      <c r="B106" s="8" t="s">
        <v>28</v>
      </c>
      <c r="C106" s="9" t="s">
        <v>29</v>
      </c>
      <c r="D106" s="10" t="s">
        <v>30</v>
      </c>
      <c r="E106" s="11" t="s">
        <v>31</v>
      </c>
      <c r="F106" s="37"/>
      <c r="G106" s="13"/>
      <c r="H106" s="14" t="s">
        <v>33</v>
      </c>
      <c r="I106" s="14" t="s">
        <v>34</v>
      </c>
      <c r="J106" s="14" t="s">
        <v>35</v>
      </c>
      <c r="K106" s="15"/>
    </row>
    <row r="107" spans="1:11" ht="15.75" thickTop="1" x14ac:dyDescent="0.25">
      <c r="A107" s="47" t="s">
        <v>93</v>
      </c>
      <c r="B107" s="17"/>
      <c r="C107" s="18"/>
      <c r="D107" s="17"/>
      <c r="E107" s="17"/>
      <c r="F107" s="20" t="s">
        <v>93</v>
      </c>
      <c r="G107" s="21" t="s">
        <v>37</v>
      </c>
      <c r="H107" s="38" t="str">
        <f>H100</f>
        <v>Team Jäger</v>
      </c>
      <c r="I107" s="22" t="s">
        <v>58</v>
      </c>
      <c r="J107" s="22"/>
      <c r="K107" s="18" t="s">
        <v>40</v>
      </c>
    </row>
    <row r="108" spans="1:11" x14ac:dyDescent="0.25">
      <c r="A108" s="23" t="s">
        <v>41</v>
      </c>
      <c r="B108" s="24" t="str">
        <f>I108</f>
        <v>Henrik</v>
      </c>
      <c r="C108" s="25" t="str">
        <f>I109</f>
        <v>Polly</v>
      </c>
      <c r="D108" s="26" t="str">
        <f>I110</f>
        <v>Axel</v>
      </c>
      <c r="E108" s="27" t="str">
        <f>I107</f>
        <v>Pontus</v>
      </c>
      <c r="F108" s="1"/>
      <c r="G108" s="28" t="s">
        <v>42</v>
      </c>
      <c r="H108" s="39" t="str">
        <f>H101</f>
        <v>bilbaneverket</v>
      </c>
      <c r="I108" s="29" t="s">
        <v>14</v>
      </c>
      <c r="J108" s="29"/>
      <c r="K108" s="18" t="s">
        <v>45</v>
      </c>
    </row>
    <row r="109" spans="1:11" x14ac:dyDescent="0.25">
      <c r="A109" s="23" t="s">
        <v>46</v>
      </c>
      <c r="B109" s="24" t="str">
        <f>H108</f>
        <v>bilbaneverket</v>
      </c>
      <c r="C109" s="25" t="str">
        <f>H109</f>
        <v>Pollys Pågar</v>
      </c>
      <c r="D109" s="26" t="str">
        <f>H110</f>
        <v>Scalextric</v>
      </c>
      <c r="E109" s="27" t="str">
        <f>H107</f>
        <v>Team Jäger</v>
      </c>
      <c r="F109" s="1"/>
      <c r="G109" s="28" t="s">
        <v>47</v>
      </c>
      <c r="H109" s="39" t="str">
        <f>H102</f>
        <v>Pollys Pågar</v>
      </c>
      <c r="I109" s="29" t="s">
        <v>68</v>
      </c>
      <c r="J109" s="29"/>
      <c r="K109" s="18" t="s">
        <v>50</v>
      </c>
    </row>
    <row r="110" spans="1:11" x14ac:dyDescent="0.25">
      <c r="A110" s="23" t="s">
        <v>51</v>
      </c>
      <c r="B110" s="30">
        <v>217.8</v>
      </c>
      <c r="C110" s="31">
        <v>229.1</v>
      </c>
      <c r="D110" s="30">
        <v>219.1</v>
      </c>
      <c r="E110" s="30">
        <v>219</v>
      </c>
      <c r="F110" s="1"/>
      <c r="G110" s="28" t="s">
        <v>52</v>
      </c>
      <c r="H110" s="39" t="str">
        <f>H103</f>
        <v>Scalextric</v>
      </c>
      <c r="I110" s="29" t="s">
        <v>67</v>
      </c>
      <c r="J110" s="29"/>
      <c r="K110" s="18" t="s">
        <v>54</v>
      </c>
    </row>
    <row r="111" spans="1:11" ht="37.5" customHeight="1" x14ac:dyDescent="0.25">
      <c r="A111" s="113" t="s">
        <v>117</v>
      </c>
      <c r="B111" s="114">
        <f>C5+D12+E19+B26+C33+D40+E47+B54+C61+D68+E75+B82+C89+D96+E103+B110</f>
        <v>3531.5000000000005</v>
      </c>
      <c r="C111" s="115">
        <f>D5+E12+B19+C26+D33+E40+B47+C54+D61+E68+B75+C82+D89+E96+B103+C110</f>
        <v>3376.7999999999997</v>
      </c>
      <c r="D111" s="116">
        <f>E5+B12+C19+D26+E33+B40+C47+D54+E61+B68+C75+D82+E89+B96+C103+D110</f>
        <v>3539.5999999999995</v>
      </c>
      <c r="E111" s="117">
        <f>B5+C12+D19+E26+B33+C40+D47+E54+B61+C68+D75+E82+B89+C96+D103+E110</f>
        <v>3499.8999999999996</v>
      </c>
      <c r="F111" s="1"/>
    </row>
    <row r="112" spans="1:11" x14ac:dyDescent="0.25">
      <c r="A112" s="48"/>
      <c r="B112" s="42"/>
      <c r="C112" s="43"/>
      <c r="D112" s="42"/>
      <c r="E112" s="42"/>
      <c r="F112" s="44"/>
      <c r="G112" s="45"/>
      <c r="H112" s="45"/>
      <c r="I112" s="45"/>
      <c r="J112" s="45"/>
      <c r="K112" s="45"/>
    </row>
    <row r="114" spans="2:10" x14ac:dyDescent="0.25">
      <c r="B114" s="49" t="s">
        <v>94</v>
      </c>
      <c r="C114" s="49" t="s">
        <v>101</v>
      </c>
      <c r="D114" s="49" t="s">
        <v>49</v>
      </c>
      <c r="E114" s="49" t="s">
        <v>14</v>
      </c>
      <c r="G114" s="49" t="s">
        <v>95</v>
      </c>
      <c r="J114" t="str">
        <f>H2</f>
        <v>Team Jäger</v>
      </c>
    </row>
    <row r="115" spans="2:10" x14ac:dyDescent="0.25">
      <c r="B115" s="49">
        <f>B5+E26+D47+C68+B89</f>
        <v>1042.7</v>
      </c>
      <c r="C115" s="49">
        <f>C19+C47+C75+C103</f>
        <v>884.10000000000014</v>
      </c>
      <c r="D115" s="49">
        <f>D5+D33+D61+D89</f>
        <v>838.80000000000007</v>
      </c>
      <c r="E115" s="49">
        <f>B26+B54+B82+B110</f>
        <v>872.40000000000009</v>
      </c>
      <c r="F115" s="79" t="s">
        <v>94</v>
      </c>
      <c r="G115" s="80">
        <f>B115/5</f>
        <v>208.54000000000002</v>
      </c>
      <c r="H115">
        <v>13</v>
      </c>
      <c r="I115">
        <f>COUNTIF(I2:I110,J115)</f>
        <v>5</v>
      </c>
      <c r="J115" s="52" t="s">
        <v>13</v>
      </c>
    </row>
    <row r="116" spans="2:10" ht="16.5" x14ac:dyDescent="0.3">
      <c r="B116" s="49" t="s">
        <v>67</v>
      </c>
      <c r="C116" s="49" t="s">
        <v>58</v>
      </c>
      <c r="D116" s="49" t="s">
        <v>96</v>
      </c>
      <c r="E116" s="49"/>
      <c r="F116" s="81" t="s">
        <v>67</v>
      </c>
      <c r="G116" s="82">
        <f>B117/5</f>
        <v>227.11999999999998</v>
      </c>
      <c r="H116">
        <v>6</v>
      </c>
      <c r="I116" s="55">
        <f>COUNTIF(I2:I110,J116)</f>
        <v>5</v>
      </c>
      <c r="J116" s="56" t="s">
        <v>16</v>
      </c>
    </row>
    <row r="117" spans="2:10" ht="16.5" x14ac:dyDescent="0.3">
      <c r="B117" s="49">
        <f>B12+B40+B68+B96+D110</f>
        <v>1135.5999999999999</v>
      </c>
      <c r="C117" s="49">
        <f>C12+B33+E54+D75+C96+E110</f>
        <v>1357.4</v>
      </c>
      <c r="D117" s="49">
        <f>E5+E33+E61+E89</f>
        <v>884</v>
      </c>
      <c r="E117" s="49"/>
      <c r="F117" s="83" t="s">
        <v>21</v>
      </c>
      <c r="G117" s="82">
        <f>B119/4</f>
        <v>195.32499999999999</v>
      </c>
      <c r="H117">
        <v>12</v>
      </c>
      <c r="I117" s="55">
        <f>COUNTIF(I2:I110,J117)</f>
        <v>6</v>
      </c>
      <c r="J117" s="56" t="s">
        <v>58</v>
      </c>
    </row>
    <row r="118" spans="2:10" ht="16.5" x14ac:dyDescent="0.3">
      <c r="B118" s="49" t="s">
        <v>21</v>
      </c>
      <c r="C118" s="49" t="s">
        <v>68</v>
      </c>
      <c r="D118" s="49"/>
      <c r="E118" s="49" t="s">
        <v>60</v>
      </c>
      <c r="F118" s="84" t="s">
        <v>14</v>
      </c>
      <c r="G118" s="85">
        <f>E115/4</f>
        <v>218.10000000000002</v>
      </c>
      <c r="H118">
        <v>5</v>
      </c>
      <c r="I118" s="55">
        <f>COUNTIF(I2:I110,J118)</f>
        <v>0</v>
      </c>
      <c r="J118" s="60"/>
    </row>
    <row r="119" spans="2:10" x14ac:dyDescent="0.25">
      <c r="B119" s="49">
        <f>B19+B47+B75+B103</f>
        <v>781.3</v>
      </c>
      <c r="C119" s="49">
        <f>C26+C54+C82+C110</f>
        <v>938.2</v>
      </c>
      <c r="D119" s="49" t="s">
        <v>16</v>
      </c>
      <c r="E119" s="49">
        <f>E12+E40+E68+E96</f>
        <v>818.49999999999989</v>
      </c>
      <c r="F119" s="86" t="s">
        <v>101</v>
      </c>
      <c r="G119" s="87">
        <f>C115/4</f>
        <v>221.02500000000003</v>
      </c>
      <c r="H119">
        <v>3</v>
      </c>
      <c r="J119" t="str">
        <f>H3</f>
        <v>bilbaneverket</v>
      </c>
    </row>
    <row r="120" spans="2:10" x14ac:dyDescent="0.25">
      <c r="B120" s="49" t="s">
        <v>9</v>
      </c>
      <c r="C120" s="49"/>
      <c r="D120" s="49">
        <f>D19+C40+B61+E82+D103</f>
        <v>1099.8</v>
      </c>
      <c r="E120" s="49"/>
      <c r="F120" s="88" t="s">
        <v>58</v>
      </c>
      <c r="G120" s="89">
        <f>C117/6</f>
        <v>226.23333333333335</v>
      </c>
      <c r="H120">
        <v>2</v>
      </c>
      <c r="I120">
        <f>COUNTIF(I2:I110,J120)</f>
        <v>5</v>
      </c>
      <c r="J120" s="52" t="s">
        <v>67</v>
      </c>
    </row>
    <row r="121" spans="2:10" x14ac:dyDescent="0.25">
      <c r="B121" s="49">
        <f>E19+E47+E75+E103</f>
        <v>865</v>
      </c>
      <c r="C121" s="49"/>
      <c r="D121" s="49"/>
      <c r="E121" s="49"/>
      <c r="F121" s="90" t="s">
        <v>68</v>
      </c>
      <c r="G121" s="89">
        <f>C119/4</f>
        <v>234.55</v>
      </c>
      <c r="H121">
        <v>1</v>
      </c>
      <c r="I121">
        <f>COUNTIF(I2:I110,J121)</f>
        <v>4</v>
      </c>
      <c r="J121" s="56" t="s">
        <v>101</v>
      </c>
    </row>
    <row r="122" spans="2:10" x14ac:dyDescent="0.25">
      <c r="C122" t="s">
        <v>10</v>
      </c>
      <c r="D122" t="s">
        <v>102</v>
      </c>
      <c r="E122" t="s">
        <v>99</v>
      </c>
      <c r="F122" s="90" t="s">
        <v>10</v>
      </c>
      <c r="G122" s="89">
        <f>C123/4</f>
        <v>222.67499999999998</v>
      </c>
      <c r="H122">
        <v>9</v>
      </c>
      <c r="I122">
        <f>COUNTIF(I2:I110,J122)</f>
        <v>3</v>
      </c>
      <c r="J122" s="56" t="s">
        <v>102</v>
      </c>
    </row>
    <row r="123" spans="2:10" x14ac:dyDescent="0.25">
      <c r="C123" s="49">
        <f>C5+C33+C61+C89</f>
        <v>890.69999999999993</v>
      </c>
      <c r="D123" s="91">
        <f>D26+D54+D82</f>
        <v>635.9</v>
      </c>
      <c r="E123" s="49">
        <f>D12+D40+D68+D96</f>
        <v>903.40000000000009</v>
      </c>
      <c r="F123" s="68" t="s">
        <v>102</v>
      </c>
      <c r="G123" s="69">
        <f>D123/3</f>
        <v>211.96666666666667</v>
      </c>
      <c r="H123">
        <v>6</v>
      </c>
      <c r="I123">
        <f>COUNTIF(I2:I110,J123)</f>
        <v>4</v>
      </c>
      <c r="J123" s="60" t="s">
        <v>96</v>
      </c>
    </row>
    <row r="124" spans="2:10" x14ac:dyDescent="0.25">
      <c r="F124" s="70" t="s">
        <v>49</v>
      </c>
      <c r="G124" s="69">
        <f>D115/4</f>
        <v>209.70000000000002</v>
      </c>
      <c r="H124">
        <v>14</v>
      </c>
      <c r="J124" t="str">
        <f>H4</f>
        <v>Pollys Pågar</v>
      </c>
    </row>
    <row r="125" spans="2:10" x14ac:dyDescent="0.25">
      <c r="F125" s="92" t="s">
        <v>16</v>
      </c>
      <c r="G125" s="69">
        <f>D120/5</f>
        <v>219.95999999999998</v>
      </c>
      <c r="H125">
        <v>4</v>
      </c>
      <c r="I125">
        <f>COUNTIF(I2:I110,J125)</f>
        <v>4</v>
      </c>
      <c r="J125" s="52" t="s">
        <v>68</v>
      </c>
    </row>
    <row r="126" spans="2:10" x14ac:dyDescent="0.25">
      <c r="F126" s="70" t="s">
        <v>99</v>
      </c>
      <c r="G126" s="69">
        <f>E123/4</f>
        <v>225.85000000000002</v>
      </c>
      <c r="H126">
        <v>10</v>
      </c>
      <c r="I126">
        <f>COUNTIF(I2:I110,J126)</f>
        <v>4</v>
      </c>
      <c r="J126" s="56" t="s">
        <v>49</v>
      </c>
    </row>
    <row r="127" spans="2:10" x14ac:dyDescent="0.25">
      <c r="F127" s="93" t="s">
        <v>96</v>
      </c>
      <c r="G127" s="94">
        <f>D117/4</f>
        <v>221</v>
      </c>
      <c r="H127">
        <v>11</v>
      </c>
      <c r="I127">
        <f>COUNTIF(I2:I110,J127)</f>
        <v>4</v>
      </c>
      <c r="J127" s="56" t="s">
        <v>60</v>
      </c>
    </row>
    <row r="128" spans="2:10" x14ac:dyDescent="0.25">
      <c r="F128" s="95" t="s">
        <v>14</v>
      </c>
      <c r="G128" s="96">
        <f>E115/4</f>
        <v>218.10000000000002</v>
      </c>
      <c r="H128">
        <v>8</v>
      </c>
      <c r="I128">
        <f>COUNTIF(I2:I110,J128)</f>
        <v>4</v>
      </c>
      <c r="J128" s="60" t="s">
        <v>21</v>
      </c>
    </row>
    <row r="129" spans="6:10" x14ac:dyDescent="0.25">
      <c r="F129" s="97" t="s">
        <v>9</v>
      </c>
      <c r="G129" s="98">
        <f>B121/4</f>
        <v>216.25</v>
      </c>
      <c r="H129">
        <v>15</v>
      </c>
      <c r="J129" t="str">
        <f>H5</f>
        <v>Scalextric</v>
      </c>
    </row>
    <row r="130" spans="6:10" x14ac:dyDescent="0.25">
      <c r="F130" s="93" t="s">
        <v>60</v>
      </c>
      <c r="G130" s="94">
        <f>E119/4</f>
        <v>204.62499999999997</v>
      </c>
      <c r="H130">
        <v>16</v>
      </c>
      <c r="I130">
        <f>COUNTIF(I2:I110,J130)</f>
        <v>4</v>
      </c>
      <c r="J130" s="52" t="s">
        <v>14</v>
      </c>
    </row>
    <row r="131" spans="6:10" x14ac:dyDescent="0.25">
      <c r="G131">
        <f>(G115+G116+G117+G118+G119+G120+G121+G122+G123+G124+G125+G126+G127+G128+G129+G130)/16</f>
        <v>217.56374999999997</v>
      </c>
      <c r="I131">
        <f>COUNTIF(I2:I110,J131)</f>
        <v>4</v>
      </c>
      <c r="J131" s="56" t="s">
        <v>10</v>
      </c>
    </row>
    <row r="132" spans="6:10" x14ac:dyDescent="0.25">
      <c r="I132">
        <f>COUNTIF(I2:I110,J132)</f>
        <v>4</v>
      </c>
      <c r="J132" s="56" t="s">
        <v>99</v>
      </c>
    </row>
    <row r="133" spans="6:10" x14ac:dyDescent="0.25">
      <c r="I133">
        <f>COUNTIF(I2:I110,J133)</f>
        <v>4</v>
      </c>
      <c r="J133" s="60" t="s"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4"/>
  <sheetViews>
    <sheetView topLeftCell="A100" workbookViewId="0">
      <selection activeCell="H135" sqref="H135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7" max="7" width="11.5703125" bestFit="1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6.5" thickTop="1" thickBot="1" x14ac:dyDescent="0.3">
      <c r="A1" s="7" t="s">
        <v>27</v>
      </c>
      <c r="B1" s="8" t="s">
        <v>28</v>
      </c>
      <c r="C1" s="9" t="s">
        <v>29</v>
      </c>
      <c r="D1" s="10" t="s">
        <v>30</v>
      </c>
      <c r="E1" s="11" t="s">
        <v>31</v>
      </c>
      <c r="F1" s="12" t="s">
        <v>32</v>
      </c>
      <c r="G1" s="13"/>
      <c r="H1" s="14" t="s">
        <v>33</v>
      </c>
      <c r="I1" s="14" t="s">
        <v>34</v>
      </c>
      <c r="J1" s="14" t="s">
        <v>35</v>
      </c>
      <c r="K1" s="15"/>
    </row>
    <row r="2" spans="1:11" ht="15.75" thickTop="1" x14ac:dyDescent="0.25">
      <c r="A2" s="16" t="s">
        <v>36</v>
      </c>
      <c r="B2" s="17"/>
      <c r="C2" s="18"/>
      <c r="D2" s="19"/>
      <c r="E2" s="19"/>
      <c r="F2" s="20" t="s">
        <v>36</v>
      </c>
      <c r="G2" s="21" t="s">
        <v>37</v>
      </c>
      <c r="H2" s="22" t="s">
        <v>53</v>
      </c>
      <c r="I2" s="22" t="s">
        <v>14</v>
      </c>
      <c r="J2" s="22"/>
      <c r="K2" s="18" t="s">
        <v>40</v>
      </c>
    </row>
    <row r="3" spans="1:11" x14ac:dyDescent="0.25">
      <c r="A3" s="23" t="s">
        <v>41</v>
      </c>
      <c r="B3" s="24" t="str">
        <f>I2</f>
        <v>Henrik</v>
      </c>
      <c r="C3" s="25" t="str">
        <f>I3</f>
        <v>Polly</v>
      </c>
      <c r="D3" s="26" t="str">
        <f>I4</f>
        <v>Lars H</v>
      </c>
      <c r="E3" s="27" t="str">
        <f>I5</f>
        <v>Mikael L</v>
      </c>
      <c r="F3" s="1"/>
      <c r="G3" s="28" t="s">
        <v>42</v>
      </c>
      <c r="H3" s="29" t="s">
        <v>48</v>
      </c>
      <c r="I3" s="29" t="s">
        <v>68</v>
      </c>
      <c r="J3" s="29"/>
      <c r="K3" s="18" t="s">
        <v>45</v>
      </c>
    </row>
    <row r="4" spans="1:11" x14ac:dyDescent="0.25">
      <c r="A4" s="23" t="s">
        <v>46</v>
      </c>
      <c r="B4" s="24" t="str">
        <f>H2</f>
        <v>Bilbaneverket</v>
      </c>
      <c r="C4" s="25" t="str">
        <f>H3</f>
        <v>Pollys Pågar</v>
      </c>
      <c r="D4" s="26" t="str">
        <f>H4</f>
        <v>Team Jäger</v>
      </c>
      <c r="E4" s="27" t="str">
        <f>H5</f>
        <v>Scalextric</v>
      </c>
      <c r="F4" s="1"/>
      <c r="G4" s="28" t="s">
        <v>47</v>
      </c>
      <c r="H4" s="29" t="s">
        <v>38</v>
      </c>
      <c r="I4" s="29" t="s">
        <v>25</v>
      </c>
      <c r="J4" s="29"/>
      <c r="K4" s="18" t="s">
        <v>50</v>
      </c>
    </row>
    <row r="5" spans="1:11" x14ac:dyDescent="0.25">
      <c r="A5" s="23" t="s">
        <v>51</v>
      </c>
      <c r="B5" s="30">
        <v>216.4</v>
      </c>
      <c r="C5" s="31">
        <v>236.8</v>
      </c>
      <c r="D5" s="30">
        <v>225.2</v>
      </c>
      <c r="E5" s="30">
        <v>224.7</v>
      </c>
      <c r="F5" s="1"/>
      <c r="G5" s="28" t="s">
        <v>52</v>
      </c>
      <c r="H5" s="29" t="s">
        <v>43</v>
      </c>
      <c r="I5" s="29" t="s">
        <v>104</v>
      </c>
      <c r="J5" s="29"/>
      <c r="K5" s="18" t="s">
        <v>54</v>
      </c>
    </row>
    <row r="6" spans="1:11" x14ac:dyDescent="0.25">
      <c r="A6" s="23" t="s">
        <v>55</v>
      </c>
      <c r="B6" s="24">
        <f>B5</f>
        <v>216.4</v>
      </c>
      <c r="C6" s="25">
        <f>C5</f>
        <v>236.8</v>
      </c>
      <c r="D6" s="26">
        <f>D5</f>
        <v>225.2</v>
      </c>
      <c r="E6" s="27">
        <f>E5</f>
        <v>224.7</v>
      </c>
      <c r="F6" s="1"/>
      <c r="K6" s="18"/>
    </row>
    <row r="7" spans="1:11" ht="15.75" thickBot="1" x14ac:dyDescent="0.3">
      <c r="A7" s="32"/>
      <c r="B7" s="33"/>
      <c r="C7" s="34"/>
      <c r="D7" s="33"/>
      <c r="E7" s="33"/>
      <c r="F7" s="35"/>
      <c r="G7" s="36"/>
      <c r="H7" s="36"/>
      <c r="I7" s="36"/>
      <c r="J7" s="36"/>
      <c r="K7" s="34"/>
    </row>
    <row r="8" spans="1:11" ht="16.5" thickTop="1" thickBot="1" x14ac:dyDescent="0.3">
      <c r="A8" s="7" t="s">
        <v>56</v>
      </c>
      <c r="B8" s="8" t="s">
        <v>28</v>
      </c>
      <c r="C8" s="9" t="s">
        <v>29</v>
      </c>
      <c r="D8" s="10" t="s">
        <v>30</v>
      </c>
      <c r="E8" s="11" t="s">
        <v>31</v>
      </c>
      <c r="F8" s="37"/>
      <c r="G8" s="13"/>
      <c r="H8" s="14" t="s">
        <v>33</v>
      </c>
      <c r="I8" s="14" t="s">
        <v>34</v>
      </c>
      <c r="J8" s="14" t="s">
        <v>35</v>
      </c>
      <c r="K8" s="10"/>
    </row>
    <row r="9" spans="1:11" ht="15.75" thickTop="1" x14ac:dyDescent="0.25">
      <c r="A9" s="16" t="s">
        <v>57</v>
      </c>
      <c r="B9" s="17"/>
      <c r="C9" s="18"/>
      <c r="D9" s="17"/>
      <c r="E9" s="17"/>
      <c r="F9" s="20" t="s">
        <v>57</v>
      </c>
      <c r="G9" s="21" t="s">
        <v>37</v>
      </c>
      <c r="H9" s="38" t="str">
        <f>H2</f>
        <v>Bilbaneverket</v>
      </c>
      <c r="I9" s="22" t="s">
        <v>10</v>
      </c>
      <c r="J9" s="22"/>
      <c r="K9" s="18" t="s">
        <v>40</v>
      </c>
    </row>
    <row r="10" spans="1:11" x14ac:dyDescent="0.25">
      <c r="A10" s="23" t="s">
        <v>41</v>
      </c>
      <c r="B10" s="24" t="str">
        <f>I12</f>
        <v>Axel</v>
      </c>
      <c r="C10" s="25" t="str">
        <f>I9</f>
        <v>Peter H</v>
      </c>
      <c r="D10" s="26" t="str">
        <f>I10</f>
        <v>Hampus</v>
      </c>
      <c r="E10" s="27" t="str">
        <f>I11</f>
        <v>Tomas N</v>
      </c>
      <c r="F10" s="1"/>
      <c r="G10" s="28" t="s">
        <v>42</v>
      </c>
      <c r="H10" s="39" t="str">
        <f>H3</f>
        <v>Pollys Pågar</v>
      </c>
      <c r="I10" s="29" t="s">
        <v>49</v>
      </c>
      <c r="J10" s="29"/>
      <c r="K10" s="18" t="s">
        <v>45</v>
      </c>
    </row>
    <row r="11" spans="1:11" x14ac:dyDescent="0.25">
      <c r="A11" s="23" t="s">
        <v>46</v>
      </c>
      <c r="B11" s="24" t="str">
        <f>H12</f>
        <v>Scalextric</v>
      </c>
      <c r="C11" s="25" t="str">
        <f>H9</f>
        <v>Bilbaneverket</v>
      </c>
      <c r="D11" s="26" t="str">
        <f>H10</f>
        <v>Pollys Pågar</v>
      </c>
      <c r="E11" s="27" t="str">
        <f>H11</f>
        <v>Team Jäger</v>
      </c>
      <c r="F11" s="1"/>
      <c r="G11" s="28" t="s">
        <v>47</v>
      </c>
      <c r="H11" s="39" t="str">
        <f>H4</f>
        <v>Team Jäger</v>
      </c>
      <c r="I11" s="29" t="s">
        <v>22</v>
      </c>
      <c r="J11" s="29"/>
      <c r="K11" s="18" t="s">
        <v>50</v>
      </c>
    </row>
    <row r="12" spans="1:11" x14ac:dyDescent="0.25">
      <c r="A12" s="23" t="s">
        <v>51</v>
      </c>
      <c r="B12" s="30">
        <v>224</v>
      </c>
      <c r="C12" s="31">
        <v>214.7</v>
      </c>
      <c r="D12" s="30">
        <v>216.9</v>
      </c>
      <c r="E12" s="30">
        <v>218.2</v>
      </c>
      <c r="F12" s="1"/>
      <c r="G12" s="28" t="s">
        <v>52</v>
      </c>
      <c r="H12" s="39" t="str">
        <f>H5</f>
        <v>Scalextric</v>
      </c>
      <c r="I12" s="29" t="s">
        <v>67</v>
      </c>
      <c r="J12" s="29"/>
      <c r="K12" s="18" t="s">
        <v>54</v>
      </c>
    </row>
    <row r="13" spans="1:11" x14ac:dyDescent="0.25">
      <c r="A13" s="23" t="s">
        <v>55</v>
      </c>
      <c r="B13" s="24">
        <f>E5+B12</f>
        <v>448.7</v>
      </c>
      <c r="C13" s="25">
        <f>B5+C12</f>
        <v>431.1</v>
      </c>
      <c r="D13" s="26">
        <f>C5+D12</f>
        <v>453.70000000000005</v>
      </c>
      <c r="E13" s="27">
        <f>D5+E12</f>
        <v>443.4</v>
      </c>
      <c r="F13" s="1"/>
    </row>
    <row r="14" spans="1:11" ht="15.75" thickBot="1" x14ac:dyDescent="0.3">
      <c r="A14" s="32"/>
      <c r="B14" s="33"/>
      <c r="C14" s="34"/>
      <c r="D14" s="33"/>
      <c r="E14" s="40"/>
      <c r="F14" s="35"/>
      <c r="G14" s="36"/>
      <c r="H14" s="36"/>
      <c r="I14" s="36"/>
      <c r="J14" s="36"/>
      <c r="K14" s="36"/>
    </row>
    <row r="15" spans="1:11" ht="16.5" thickTop="1" thickBot="1" x14ac:dyDescent="0.3">
      <c r="A15" s="7" t="s">
        <v>61</v>
      </c>
      <c r="B15" s="8" t="s">
        <v>28</v>
      </c>
      <c r="C15" s="9" t="s">
        <v>29</v>
      </c>
      <c r="D15" s="10" t="s">
        <v>30</v>
      </c>
      <c r="E15" s="11" t="s">
        <v>31</v>
      </c>
      <c r="F15" s="37"/>
      <c r="G15" s="13"/>
      <c r="H15" s="14" t="s">
        <v>33</v>
      </c>
      <c r="I15" s="14" t="s">
        <v>34</v>
      </c>
      <c r="J15" s="14" t="s">
        <v>35</v>
      </c>
      <c r="K15" s="15"/>
    </row>
    <row r="16" spans="1:11" ht="15.75" thickTop="1" x14ac:dyDescent="0.25">
      <c r="A16" s="16" t="s">
        <v>62</v>
      </c>
      <c r="B16" s="17"/>
      <c r="C16" s="18"/>
      <c r="D16" s="17"/>
      <c r="E16" s="17"/>
      <c r="F16" s="20" t="s">
        <v>62</v>
      </c>
      <c r="G16" s="21" t="s">
        <v>37</v>
      </c>
      <c r="H16" s="38" t="str">
        <f>H9</f>
        <v>Bilbaneverket</v>
      </c>
      <c r="I16" s="22" t="s">
        <v>99</v>
      </c>
      <c r="J16" s="22"/>
      <c r="K16" s="18" t="s">
        <v>40</v>
      </c>
    </row>
    <row r="17" spans="1:11" x14ac:dyDescent="0.25">
      <c r="A17" s="23" t="s">
        <v>41</v>
      </c>
      <c r="B17" s="24" t="str">
        <f>I18</f>
        <v>Indianen</v>
      </c>
      <c r="C17" s="25" t="str">
        <f>I19</f>
        <v>Tomas w</v>
      </c>
      <c r="D17" s="26" t="str">
        <f>I16</f>
        <v>Oskar</v>
      </c>
      <c r="E17" s="27" t="str">
        <f>I17</f>
        <v>Pidde</v>
      </c>
      <c r="F17" s="1"/>
      <c r="G17" s="28" t="s">
        <v>42</v>
      </c>
      <c r="H17" s="39" t="str">
        <f>H10</f>
        <v>Pollys Pågar</v>
      </c>
      <c r="I17" s="29" t="s">
        <v>60</v>
      </c>
      <c r="J17" s="29"/>
      <c r="K17" s="18" t="s">
        <v>45</v>
      </c>
    </row>
    <row r="18" spans="1:11" x14ac:dyDescent="0.25">
      <c r="A18" s="23" t="s">
        <v>46</v>
      </c>
      <c r="B18" s="24" t="str">
        <f>H18</f>
        <v>Team Jäger</v>
      </c>
      <c r="C18" s="25" t="str">
        <f>H19</f>
        <v>Scalextric</v>
      </c>
      <c r="D18" s="26" t="str">
        <f>H16</f>
        <v>Bilbaneverket</v>
      </c>
      <c r="E18" s="27" t="str">
        <f>H17</f>
        <v>Pollys Pågar</v>
      </c>
      <c r="F18" s="1"/>
      <c r="G18" s="28" t="s">
        <v>47</v>
      </c>
      <c r="H18" s="39" t="str">
        <f>H11</f>
        <v>Team Jäger</v>
      </c>
      <c r="I18" s="29" t="s">
        <v>13</v>
      </c>
      <c r="J18" s="29"/>
      <c r="K18" s="18" t="s">
        <v>50</v>
      </c>
    </row>
    <row r="19" spans="1:11" x14ac:dyDescent="0.25">
      <c r="A19" s="23" t="s">
        <v>51</v>
      </c>
      <c r="B19" s="30">
        <v>221.5</v>
      </c>
      <c r="C19" s="31">
        <v>225</v>
      </c>
      <c r="D19" s="30">
        <v>223</v>
      </c>
      <c r="E19" s="30">
        <v>203.6</v>
      </c>
      <c r="F19" s="1"/>
      <c r="G19" s="28" t="s">
        <v>52</v>
      </c>
      <c r="H19" s="39" t="str">
        <f>H12</f>
        <v>Scalextric</v>
      </c>
      <c r="I19" s="29" t="s">
        <v>105</v>
      </c>
      <c r="J19" s="29"/>
      <c r="K19" s="18" t="s">
        <v>54</v>
      </c>
    </row>
    <row r="20" spans="1:11" x14ac:dyDescent="0.25">
      <c r="A20" s="23" t="s">
        <v>55</v>
      </c>
      <c r="B20" s="24">
        <f>D5+E12+B19</f>
        <v>664.9</v>
      </c>
      <c r="C20" s="25">
        <f>E5+B12+C19</f>
        <v>673.7</v>
      </c>
      <c r="D20" s="26">
        <f>B5+C12+D19</f>
        <v>654.1</v>
      </c>
      <c r="E20" s="27">
        <f>C5+D12+E19</f>
        <v>657.30000000000007</v>
      </c>
      <c r="F20" s="1"/>
    </row>
    <row r="21" spans="1:11" ht="15.75" thickBot="1" x14ac:dyDescent="0.3">
      <c r="A21" s="32"/>
      <c r="B21" s="33"/>
      <c r="C21" s="34"/>
      <c r="D21" s="33"/>
      <c r="E21" s="33"/>
      <c r="F21" s="35"/>
      <c r="G21" s="36"/>
      <c r="H21" s="36"/>
      <c r="I21" s="36"/>
      <c r="J21" s="36"/>
      <c r="K21" s="36"/>
    </row>
    <row r="22" spans="1:11" ht="16.5" thickTop="1" thickBot="1" x14ac:dyDescent="0.3">
      <c r="A22" s="7" t="s">
        <v>65</v>
      </c>
      <c r="B22" s="8" t="s">
        <v>28</v>
      </c>
      <c r="C22" s="9" t="s">
        <v>29</v>
      </c>
      <c r="D22" s="10" t="s">
        <v>30</v>
      </c>
      <c r="E22" s="11" t="s">
        <v>31</v>
      </c>
      <c r="F22" s="37"/>
      <c r="G22" s="13"/>
      <c r="H22" s="14" t="s">
        <v>33</v>
      </c>
      <c r="I22" s="14" t="s">
        <v>34</v>
      </c>
      <c r="J22" s="14" t="s">
        <v>35</v>
      </c>
      <c r="K22" s="15"/>
    </row>
    <row r="23" spans="1:11" ht="15.75" thickTop="1" x14ac:dyDescent="0.25">
      <c r="A23" s="16" t="s">
        <v>66</v>
      </c>
      <c r="B23" s="17"/>
      <c r="C23" s="18"/>
      <c r="D23" s="17"/>
      <c r="E23" s="17"/>
      <c r="F23" s="20" t="s">
        <v>66</v>
      </c>
      <c r="G23" s="21" t="s">
        <v>37</v>
      </c>
      <c r="H23" s="38" t="str">
        <f>H16</f>
        <v>Bilbaneverket</v>
      </c>
      <c r="I23" s="22" t="s">
        <v>9</v>
      </c>
      <c r="J23" s="22"/>
      <c r="K23" s="18" t="s">
        <v>40</v>
      </c>
    </row>
    <row r="24" spans="1:11" x14ac:dyDescent="0.25">
      <c r="A24" s="23" t="s">
        <v>41</v>
      </c>
      <c r="B24" s="24" t="str">
        <f>I24</f>
        <v>Magnus H</v>
      </c>
      <c r="C24" s="25" t="str">
        <f>I25</f>
        <v>Pontus</v>
      </c>
      <c r="D24" s="26" t="str">
        <f>I26</f>
        <v>Tomas W</v>
      </c>
      <c r="E24" s="27" t="str">
        <f>I23</f>
        <v>Björn</v>
      </c>
      <c r="F24" s="1"/>
      <c r="G24" s="28" t="s">
        <v>42</v>
      </c>
      <c r="H24" s="39" t="str">
        <f>H17</f>
        <v>Pollys Pågar</v>
      </c>
      <c r="I24" s="29" t="s">
        <v>21</v>
      </c>
      <c r="J24" s="29"/>
      <c r="K24" s="18" t="s">
        <v>45</v>
      </c>
    </row>
    <row r="25" spans="1:11" x14ac:dyDescent="0.25">
      <c r="A25" s="23" t="s">
        <v>46</v>
      </c>
      <c r="B25" s="24" t="str">
        <f>H24</f>
        <v>Pollys Pågar</v>
      </c>
      <c r="C25" s="25" t="str">
        <f>H25</f>
        <v>Team Jäger</v>
      </c>
      <c r="D25" s="26" t="str">
        <f>H26</f>
        <v>Scalextric</v>
      </c>
      <c r="E25" s="27" t="str">
        <f>H23</f>
        <v>Bilbaneverket</v>
      </c>
      <c r="F25" s="1"/>
      <c r="G25" s="28" t="s">
        <v>47</v>
      </c>
      <c r="H25" s="39" t="str">
        <f>H18</f>
        <v>Team Jäger</v>
      </c>
      <c r="I25" s="29" t="s">
        <v>58</v>
      </c>
      <c r="J25" s="29"/>
      <c r="K25" s="18" t="s">
        <v>50</v>
      </c>
    </row>
    <row r="26" spans="1:11" x14ac:dyDescent="0.25">
      <c r="A26" s="23" t="s">
        <v>51</v>
      </c>
      <c r="B26" s="30">
        <v>213.2</v>
      </c>
      <c r="C26" s="31">
        <v>237.8</v>
      </c>
      <c r="D26" s="30">
        <v>229.6</v>
      </c>
      <c r="E26" s="30">
        <v>204</v>
      </c>
      <c r="F26" s="1"/>
      <c r="G26" s="28" t="s">
        <v>52</v>
      </c>
      <c r="H26" s="39" t="str">
        <f>H19</f>
        <v>Scalextric</v>
      </c>
      <c r="I26" s="29" t="s">
        <v>11</v>
      </c>
      <c r="J26" s="29"/>
      <c r="K26" s="18" t="s">
        <v>54</v>
      </c>
    </row>
    <row r="27" spans="1:11" x14ac:dyDescent="0.25">
      <c r="A27" s="23" t="s">
        <v>55</v>
      </c>
      <c r="B27" s="24">
        <f>C5+D12+E19+B26</f>
        <v>870.5</v>
      </c>
      <c r="C27" s="25">
        <f>D5+E12+B19+C26</f>
        <v>902.7</v>
      </c>
      <c r="D27" s="26">
        <f>E5+B12+C19+D26</f>
        <v>903.30000000000007</v>
      </c>
      <c r="E27" s="27">
        <f>B5+C12+D19+E26</f>
        <v>858.1</v>
      </c>
      <c r="F27" s="1"/>
    </row>
    <row r="28" spans="1:11" ht="15.75" thickBot="1" x14ac:dyDescent="0.3">
      <c r="A28" s="41"/>
      <c r="B28" s="42"/>
      <c r="C28" s="43"/>
      <c r="D28" s="42"/>
      <c r="E28" s="42"/>
      <c r="F28" s="44"/>
      <c r="G28" s="45"/>
      <c r="H28" s="45"/>
      <c r="I28" s="45"/>
      <c r="J28" s="45"/>
      <c r="K28" s="45"/>
    </row>
    <row r="29" spans="1:11" ht="16.5" thickTop="1" thickBot="1" x14ac:dyDescent="0.3">
      <c r="A29" s="7" t="s">
        <v>69</v>
      </c>
      <c r="B29" s="8" t="s">
        <v>28</v>
      </c>
      <c r="C29" s="9" t="s">
        <v>29</v>
      </c>
      <c r="D29" s="10" t="s">
        <v>30</v>
      </c>
      <c r="E29" s="11" t="s">
        <v>31</v>
      </c>
      <c r="F29" s="37"/>
      <c r="G29" s="13"/>
      <c r="H29" s="14" t="s">
        <v>33</v>
      </c>
      <c r="I29" s="14" t="s">
        <v>34</v>
      </c>
      <c r="J29" s="14" t="s">
        <v>35</v>
      </c>
      <c r="K29" s="15"/>
    </row>
    <row r="30" spans="1:11" ht="15.75" thickTop="1" x14ac:dyDescent="0.25">
      <c r="A30" s="16" t="s">
        <v>70</v>
      </c>
      <c r="B30" s="17"/>
      <c r="C30" s="18"/>
      <c r="D30" s="17"/>
      <c r="E30" s="17"/>
      <c r="F30" s="20" t="s">
        <v>70</v>
      </c>
      <c r="G30" s="21" t="s">
        <v>37</v>
      </c>
      <c r="H30" s="38" t="str">
        <f>H23</f>
        <v>Bilbaneverket</v>
      </c>
      <c r="I30" s="22" t="s">
        <v>14</v>
      </c>
      <c r="J30" s="22"/>
      <c r="K30" s="18" t="s">
        <v>40</v>
      </c>
    </row>
    <row r="31" spans="1:11" x14ac:dyDescent="0.25">
      <c r="A31" s="23" t="s">
        <v>41</v>
      </c>
      <c r="B31" s="24" t="str">
        <f>I30</f>
        <v>Henrik</v>
      </c>
      <c r="C31" s="25" t="str">
        <f>I31</f>
        <v>Polly</v>
      </c>
      <c r="D31" s="26" t="str">
        <f>I32</f>
        <v>Lars H</v>
      </c>
      <c r="E31" s="27" t="str">
        <f>I33</f>
        <v>Mikael L</v>
      </c>
      <c r="F31" s="1"/>
      <c r="G31" s="28" t="s">
        <v>42</v>
      </c>
      <c r="H31" s="39" t="str">
        <f>H24</f>
        <v>Pollys Pågar</v>
      </c>
      <c r="I31" s="29" t="s">
        <v>68</v>
      </c>
      <c r="J31" s="29"/>
      <c r="K31" s="18" t="s">
        <v>45</v>
      </c>
    </row>
    <row r="32" spans="1:11" x14ac:dyDescent="0.25">
      <c r="A32" s="23" t="s">
        <v>46</v>
      </c>
      <c r="B32" s="24" t="str">
        <f>H30</f>
        <v>Bilbaneverket</v>
      </c>
      <c r="C32" s="25" t="str">
        <f>H31</f>
        <v>Pollys Pågar</v>
      </c>
      <c r="D32" s="26" t="str">
        <f>H32</f>
        <v>Team Jäger</v>
      </c>
      <c r="E32" s="27" t="str">
        <f>H33</f>
        <v>Scalextric</v>
      </c>
      <c r="F32" s="1"/>
      <c r="G32" s="28" t="s">
        <v>47</v>
      </c>
      <c r="H32" s="39" t="str">
        <f>H25</f>
        <v>Team Jäger</v>
      </c>
      <c r="I32" s="29" t="s">
        <v>25</v>
      </c>
      <c r="J32" s="29"/>
      <c r="K32" s="18" t="s">
        <v>50</v>
      </c>
    </row>
    <row r="33" spans="1:11" x14ac:dyDescent="0.25">
      <c r="A33" s="23" t="s">
        <v>51</v>
      </c>
      <c r="B33" s="30">
        <v>221.4</v>
      </c>
      <c r="C33" s="31">
        <v>244.3</v>
      </c>
      <c r="D33" s="30">
        <v>232.2</v>
      </c>
      <c r="E33" s="30">
        <v>225.2</v>
      </c>
      <c r="F33" s="1"/>
      <c r="G33" s="28" t="s">
        <v>52</v>
      </c>
      <c r="H33" s="39" t="str">
        <f>H26</f>
        <v>Scalextric</v>
      </c>
      <c r="I33" s="29" t="s">
        <v>104</v>
      </c>
      <c r="J33" s="29"/>
      <c r="K33" s="18" t="s">
        <v>54</v>
      </c>
    </row>
    <row r="34" spans="1:11" x14ac:dyDescent="0.25">
      <c r="A34" s="23" t="s">
        <v>55</v>
      </c>
      <c r="B34" s="24">
        <f>B5+C12+D19+E26+B33</f>
        <v>1079.5</v>
      </c>
      <c r="C34" s="25">
        <f>C5+D12+E19+B26+C33</f>
        <v>1114.8</v>
      </c>
      <c r="D34" s="26">
        <f>D5+E12+B19+C26+D33</f>
        <v>1134.9000000000001</v>
      </c>
      <c r="E34" s="27">
        <f>E5+B12+C19+D26+E33</f>
        <v>1128.5</v>
      </c>
      <c r="F34" s="1"/>
      <c r="K34" s="18"/>
    </row>
    <row r="35" spans="1:11" ht="15.75" thickBot="1" x14ac:dyDescent="0.3">
      <c r="A35" s="32"/>
      <c r="B35" s="33"/>
      <c r="C35" s="34"/>
      <c r="D35" s="33"/>
      <c r="E35" s="33"/>
      <c r="F35" s="35"/>
      <c r="G35" s="36"/>
      <c r="H35" s="36"/>
      <c r="I35" s="36"/>
      <c r="J35" s="36"/>
      <c r="K35" s="34"/>
    </row>
    <row r="36" spans="1:11" ht="16.5" thickTop="1" thickBot="1" x14ac:dyDescent="0.3">
      <c r="A36" s="46" t="s">
        <v>71</v>
      </c>
      <c r="B36" s="8" t="s">
        <v>28</v>
      </c>
      <c r="C36" s="9" t="s">
        <v>29</v>
      </c>
      <c r="D36" s="10" t="s">
        <v>30</v>
      </c>
      <c r="E36" s="11" t="s">
        <v>31</v>
      </c>
      <c r="F36" s="37"/>
      <c r="G36" s="13"/>
      <c r="H36" s="14" t="s">
        <v>33</v>
      </c>
      <c r="I36" s="14" t="s">
        <v>34</v>
      </c>
      <c r="J36" s="14" t="s">
        <v>35</v>
      </c>
      <c r="K36" s="10"/>
    </row>
    <row r="37" spans="1:11" ht="15.75" thickTop="1" x14ac:dyDescent="0.25">
      <c r="A37" s="47" t="s">
        <v>72</v>
      </c>
      <c r="B37" s="17"/>
      <c r="C37" s="18"/>
      <c r="D37" s="17"/>
      <c r="E37" s="17"/>
      <c r="F37" s="20" t="s">
        <v>72</v>
      </c>
      <c r="G37" s="21" t="s">
        <v>37</v>
      </c>
      <c r="H37" s="38" t="str">
        <f>H30</f>
        <v>Bilbaneverket</v>
      </c>
      <c r="I37" s="22" t="s">
        <v>10</v>
      </c>
      <c r="J37" s="22"/>
      <c r="K37" s="18" t="s">
        <v>40</v>
      </c>
    </row>
    <row r="38" spans="1:11" x14ac:dyDescent="0.25">
      <c r="A38" s="23" t="s">
        <v>41</v>
      </c>
      <c r="B38" s="24" t="str">
        <f>I40</f>
        <v>Axel</v>
      </c>
      <c r="C38" s="25" t="str">
        <f>I37</f>
        <v>Peter H</v>
      </c>
      <c r="D38" s="26" t="str">
        <f>I38</f>
        <v>Hampus</v>
      </c>
      <c r="E38" s="27" t="str">
        <f>I39</f>
        <v>Tomas N</v>
      </c>
      <c r="F38" s="1"/>
      <c r="G38" s="28" t="s">
        <v>42</v>
      </c>
      <c r="H38" s="39" t="str">
        <f>H31</f>
        <v>Pollys Pågar</v>
      </c>
      <c r="I38" s="29" t="s">
        <v>49</v>
      </c>
      <c r="J38" s="29"/>
      <c r="K38" s="18" t="s">
        <v>45</v>
      </c>
    </row>
    <row r="39" spans="1:11" x14ac:dyDescent="0.25">
      <c r="A39" s="23" t="s">
        <v>46</v>
      </c>
      <c r="B39" s="24" t="str">
        <f>H40</f>
        <v>Scalextric</v>
      </c>
      <c r="C39" s="25" t="str">
        <f>H37</f>
        <v>Bilbaneverket</v>
      </c>
      <c r="D39" s="26" t="str">
        <f>H38</f>
        <v>Pollys Pågar</v>
      </c>
      <c r="E39" s="27" t="str">
        <f>H39</f>
        <v>Team Jäger</v>
      </c>
      <c r="F39" s="1"/>
      <c r="G39" s="28" t="s">
        <v>47</v>
      </c>
      <c r="H39" s="39" t="str">
        <f>H32</f>
        <v>Team Jäger</v>
      </c>
      <c r="I39" s="29" t="s">
        <v>22</v>
      </c>
      <c r="J39" s="29"/>
      <c r="K39" s="18" t="s">
        <v>50</v>
      </c>
    </row>
    <row r="40" spans="1:11" x14ac:dyDescent="0.25">
      <c r="A40" s="23" t="s">
        <v>51</v>
      </c>
      <c r="B40" s="30">
        <v>224</v>
      </c>
      <c r="C40" s="31">
        <v>206.9</v>
      </c>
      <c r="D40" s="30">
        <v>217.6</v>
      </c>
      <c r="E40" s="30">
        <v>220.2</v>
      </c>
      <c r="F40" s="1"/>
      <c r="G40" s="28" t="s">
        <v>52</v>
      </c>
      <c r="H40" s="39" t="str">
        <f>H33</f>
        <v>Scalextric</v>
      </c>
      <c r="I40" s="29" t="s">
        <v>67</v>
      </c>
      <c r="J40" s="29"/>
      <c r="K40" s="18" t="s">
        <v>54</v>
      </c>
    </row>
    <row r="41" spans="1:11" x14ac:dyDescent="0.25">
      <c r="A41" s="23" t="s">
        <v>55</v>
      </c>
      <c r="B41" s="24">
        <f>E5+B12+C19+D26+E33+B40</f>
        <v>1352.5</v>
      </c>
      <c r="C41" s="25">
        <f>B5+C12+D19+E26+B33+C40</f>
        <v>1286.4000000000001</v>
      </c>
      <c r="D41" s="26">
        <f>C5+D12+E19+B26+C33+D40</f>
        <v>1332.3999999999999</v>
      </c>
      <c r="E41" s="27">
        <f>D5+E12+B19+C26+D33+E40</f>
        <v>1355.1000000000001</v>
      </c>
      <c r="F41" s="1"/>
    </row>
    <row r="42" spans="1:11" ht="15.75" thickBot="1" x14ac:dyDescent="0.3">
      <c r="A42" s="32"/>
      <c r="B42" s="33"/>
      <c r="C42" s="34"/>
      <c r="D42" s="33"/>
      <c r="E42" s="33"/>
      <c r="F42" s="35"/>
      <c r="G42" s="36"/>
      <c r="H42" s="36"/>
      <c r="I42" s="36"/>
      <c r="J42" s="36"/>
      <c r="K42" s="36"/>
    </row>
    <row r="43" spans="1:11" ht="16.5" thickTop="1" thickBot="1" x14ac:dyDescent="0.3">
      <c r="A43" s="46" t="s">
        <v>73</v>
      </c>
      <c r="B43" s="8" t="s">
        <v>28</v>
      </c>
      <c r="C43" s="9" t="s">
        <v>29</v>
      </c>
      <c r="D43" s="10" t="s">
        <v>30</v>
      </c>
      <c r="E43" s="11" t="s">
        <v>31</v>
      </c>
      <c r="F43" s="37"/>
      <c r="G43" s="13"/>
      <c r="H43" s="14" t="s">
        <v>33</v>
      </c>
      <c r="I43" s="14" t="s">
        <v>34</v>
      </c>
      <c r="J43" s="14" t="s">
        <v>35</v>
      </c>
      <c r="K43" s="15"/>
    </row>
    <row r="44" spans="1:11" ht="15.75" thickTop="1" x14ac:dyDescent="0.25">
      <c r="A44" s="47" t="s">
        <v>74</v>
      </c>
      <c r="B44" s="17"/>
      <c r="C44" s="18"/>
      <c r="D44" s="17"/>
      <c r="E44" s="17"/>
      <c r="F44" s="20" t="s">
        <v>74</v>
      </c>
      <c r="G44" s="21" t="s">
        <v>37</v>
      </c>
      <c r="H44" s="38" t="str">
        <f>H37</f>
        <v>Bilbaneverket</v>
      </c>
      <c r="I44" s="22" t="s">
        <v>99</v>
      </c>
      <c r="J44" s="22"/>
      <c r="K44" s="18" t="s">
        <v>40</v>
      </c>
    </row>
    <row r="45" spans="1:11" x14ac:dyDescent="0.25">
      <c r="A45" s="23" t="s">
        <v>41</v>
      </c>
      <c r="B45" s="24" t="str">
        <f>I46</f>
        <v>Indianen</v>
      </c>
      <c r="C45" s="25" t="str">
        <f>I47</f>
        <v>Mikael l</v>
      </c>
      <c r="D45" s="26" t="str">
        <f>I44</f>
        <v>Oskar</v>
      </c>
      <c r="E45" s="27" t="str">
        <f>I45</f>
        <v>Pidde</v>
      </c>
      <c r="F45" s="1"/>
      <c r="G45" s="28" t="s">
        <v>42</v>
      </c>
      <c r="H45" s="39" t="str">
        <f>H38</f>
        <v>Pollys Pågar</v>
      </c>
      <c r="I45" s="29" t="s">
        <v>60</v>
      </c>
      <c r="J45" s="29"/>
      <c r="K45" s="18" t="s">
        <v>45</v>
      </c>
    </row>
    <row r="46" spans="1:11" x14ac:dyDescent="0.25">
      <c r="A46" s="23" t="s">
        <v>46</v>
      </c>
      <c r="B46" s="24" t="str">
        <f>H46</f>
        <v>Team Jäger</v>
      </c>
      <c r="C46" s="25" t="str">
        <f>H47</f>
        <v>Scalextric</v>
      </c>
      <c r="D46" s="26" t="str">
        <f>H44</f>
        <v>Bilbaneverket</v>
      </c>
      <c r="E46" s="27" t="str">
        <f>H45</f>
        <v>Pollys Pågar</v>
      </c>
      <c r="F46" s="1"/>
      <c r="G46" s="28" t="s">
        <v>47</v>
      </c>
      <c r="H46" s="39" t="str">
        <f>H39</f>
        <v>Team Jäger</v>
      </c>
      <c r="I46" s="29" t="s">
        <v>13</v>
      </c>
      <c r="J46" s="29"/>
      <c r="K46" s="18" t="s">
        <v>50</v>
      </c>
    </row>
    <row r="47" spans="1:11" x14ac:dyDescent="0.25">
      <c r="A47" s="23" t="s">
        <v>51</v>
      </c>
      <c r="B47" s="30">
        <v>225.3</v>
      </c>
      <c r="C47" s="31">
        <v>236.3</v>
      </c>
      <c r="D47" s="30">
        <v>223.5</v>
      </c>
      <c r="E47" s="30">
        <v>207.1</v>
      </c>
      <c r="F47" s="1"/>
      <c r="G47" s="28" t="s">
        <v>52</v>
      </c>
      <c r="H47" s="39" t="str">
        <f>H40</f>
        <v>Scalextric</v>
      </c>
      <c r="I47" s="29" t="s">
        <v>106</v>
      </c>
      <c r="J47" s="29"/>
      <c r="K47" s="18" t="s">
        <v>54</v>
      </c>
    </row>
    <row r="48" spans="1:11" x14ac:dyDescent="0.25">
      <c r="A48" s="23" t="s">
        <v>55</v>
      </c>
      <c r="B48" s="24">
        <f>D5+E12+B19+C26+D33+E40+B47</f>
        <v>1580.4</v>
      </c>
      <c r="C48" s="25">
        <f>E5+B12+C19+D26+E33+B40+C47</f>
        <v>1588.8</v>
      </c>
      <c r="D48" s="26">
        <f>B5+C12+D19+E26+B33+C40+D47</f>
        <v>1509.9</v>
      </c>
      <c r="E48" s="27">
        <f>C5+D12+E19+B26+C33+D40+E47</f>
        <v>1539.4999999999998</v>
      </c>
      <c r="F48" s="1"/>
    </row>
    <row r="49" spans="1:11" ht="15.75" thickBot="1" x14ac:dyDescent="0.3">
      <c r="A49" s="32"/>
      <c r="B49" s="33"/>
      <c r="C49" s="34"/>
      <c r="D49" s="33"/>
      <c r="E49" s="33"/>
      <c r="F49" s="35"/>
      <c r="G49" s="36"/>
      <c r="H49" s="36"/>
      <c r="I49" s="36"/>
      <c r="J49" s="36"/>
      <c r="K49" s="36"/>
    </row>
    <row r="50" spans="1:11" ht="16.5" thickTop="1" thickBot="1" x14ac:dyDescent="0.3">
      <c r="A50" s="46" t="s">
        <v>75</v>
      </c>
      <c r="B50" s="8" t="s">
        <v>28</v>
      </c>
      <c r="C50" s="9" t="s">
        <v>29</v>
      </c>
      <c r="D50" s="10" t="s">
        <v>30</v>
      </c>
      <c r="E50" s="11" t="s">
        <v>31</v>
      </c>
      <c r="F50" s="37"/>
      <c r="G50" s="13"/>
      <c r="H50" s="14" t="s">
        <v>33</v>
      </c>
      <c r="I50" s="14" t="s">
        <v>34</v>
      </c>
      <c r="J50" s="14" t="s">
        <v>35</v>
      </c>
      <c r="K50" s="15"/>
    </row>
    <row r="51" spans="1:11" ht="15.75" thickTop="1" x14ac:dyDescent="0.25">
      <c r="A51" s="47" t="s">
        <v>76</v>
      </c>
      <c r="B51" s="17"/>
      <c r="C51" s="18"/>
      <c r="D51" s="17"/>
      <c r="E51" s="17"/>
      <c r="F51" s="20" t="s">
        <v>76</v>
      </c>
      <c r="G51" s="21" t="s">
        <v>37</v>
      </c>
      <c r="H51" s="38" t="str">
        <f>H44</f>
        <v>Bilbaneverket</v>
      </c>
      <c r="I51" s="22" t="s">
        <v>9</v>
      </c>
      <c r="J51" s="22"/>
      <c r="K51" s="18" t="s">
        <v>40</v>
      </c>
    </row>
    <row r="52" spans="1:11" x14ac:dyDescent="0.25">
      <c r="A52" s="23" t="s">
        <v>41</v>
      </c>
      <c r="B52" s="24" t="str">
        <f>I52</f>
        <v>Magnus H</v>
      </c>
      <c r="C52" s="25" t="str">
        <f>I53</f>
        <v>Pontus</v>
      </c>
      <c r="D52" s="26" t="str">
        <f>I54</f>
        <v>Tomas W</v>
      </c>
      <c r="E52" s="27" t="str">
        <f>I51</f>
        <v>Björn</v>
      </c>
      <c r="F52" s="1"/>
      <c r="G52" s="28" t="s">
        <v>42</v>
      </c>
      <c r="H52" s="39" t="str">
        <f>H45</f>
        <v>Pollys Pågar</v>
      </c>
      <c r="I52" s="29" t="s">
        <v>21</v>
      </c>
      <c r="J52" s="29"/>
      <c r="K52" s="18" t="s">
        <v>45</v>
      </c>
    </row>
    <row r="53" spans="1:11" x14ac:dyDescent="0.25">
      <c r="A53" s="23" t="s">
        <v>46</v>
      </c>
      <c r="B53" s="24" t="str">
        <f>H52</f>
        <v>Pollys Pågar</v>
      </c>
      <c r="C53" s="25" t="str">
        <f>H53</f>
        <v>Team Jäger</v>
      </c>
      <c r="D53" s="26" t="str">
        <f>H54</f>
        <v>Scalextric</v>
      </c>
      <c r="E53" s="27" t="str">
        <f>H51</f>
        <v>Bilbaneverket</v>
      </c>
      <c r="F53" s="1"/>
      <c r="G53" s="28" t="s">
        <v>47</v>
      </c>
      <c r="H53" s="39" t="str">
        <f>H46</f>
        <v>Team Jäger</v>
      </c>
      <c r="I53" s="29" t="s">
        <v>58</v>
      </c>
      <c r="J53" s="29"/>
      <c r="K53" s="18" t="s">
        <v>50</v>
      </c>
    </row>
    <row r="54" spans="1:11" x14ac:dyDescent="0.25">
      <c r="A54" s="23" t="s">
        <v>51</v>
      </c>
      <c r="B54" s="30">
        <v>192.4</v>
      </c>
      <c r="C54" s="31">
        <v>239.3</v>
      </c>
      <c r="D54" s="30">
        <v>231.4</v>
      </c>
      <c r="E54" s="30">
        <v>221.4</v>
      </c>
      <c r="F54" s="1"/>
      <c r="G54" s="28" t="s">
        <v>52</v>
      </c>
      <c r="H54" s="39" t="str">
        <f>H47</f>
        <v>Scalextric</v>
      </c>
      <c r="I54" s="29" t="s">
        <v>11</v>
      </c>
      <c r="J54" s="29"/>
      <c r="K54" s="18" t="s">
        <v>54</v>
      </c>
    </row>
    <row r="55" spans="1:11" x14ac:dyDescent="0.25">
      <c r="A55" s="23" t="s">
        <v>55</v>
      </c>
      <c r="B55" s="24">
        <f>C5+D12+E19+B26+C33+D40+E47+B54</f>
        <v>1731.8999999999999</v>
      </c>
      <c r="C55" s="25">
        <f>D5+E12+B19+C26+D33+E40+B47+C54</f>
        <v>1819.7</v>
      </c>
      <c r="D55" s="26">
        <f>E5+B12+C19+D26+E33+B40+C47+D54</f>
        <v>1820.2</v>
      </c>
      <c r="E55" s="27">
        <f>B5+C12+D19+E26+B33+C40+D47+E54</f>
        <v>1731.3000000000002</v>
      </c>
      <c r="F55" s="1"/>
    </row>
    <row r="56" spans="1:11" ht="15.75" thickBot="1" x14ac:dyDescent="0.3">
      <c r="A56" s="41"/>
      <c r="B56" s="42"/>
      <c r="C56" s="43"/>
      <c r="D56" s="42"/>
      <c r="E56" s="42"/>
      <c r="F56" s="44"/>
      <c r="G56" s="45"/>
      <c r="H56" s="45"/>
      <c r="I56" s="45"/>
      <c r="J56" s="45"/>
      <c r="K56" s="45"/>
    </row>
    <row r="57" spans="1:11" ht="16.5" thickTop="1" thickBot="1" x14ac:dyDescent="0.3">
      <c r="A57" s="46" t="s">
        <v>77</v>
      </c>
      <c r="B57" s="8" t="s">
        <v>28</v>
      </c>
      <c r="C57" s="9" t="s">
        <v>29</v>
      </c>
      <c r="D57" s="10" t="s">
        <v>30</v>
      </c>
      <c r="E57" s="11" t="s">
        <v>31</v>
      </c>
      <c r="F57" s="37"/>
      <c r="G57" s="13"/>
      <c r="H57" s="14" t="s">
        <v>33</v>
      </c>
      <c r="I57" s="14" t="s">
        <v>34</v>
      </c>
      <c r="J57" s="14" t="s">
        <v>35</v>
      </c>
      <c r="K57" s="15"/>
    </row>
    <row r="58" spans="1:11" ht="15.75" thickTop="1" x14ac:dyDescent="0.25">
      <c r="A58" s="47" t="s">
        <v>78</v>
      </c>
      <c r="B58" s="17"/>
      <c r="C58" s="18"/>
      <c r="D58" s="17"/>
      <c r="E58" s="17"/>
      <c r="F58" s="20" t="s">
        <v>78</v>
      </c>
      <c r="G58" s="21" t="s">
        <v>37</v>
      </c>
      <c r="H58" s="38" t="str">
        <f>H51</f>
        <v>Bilbaneverket</v>
      </c>
      <c r="I58" s="22" t="s">
        <v>10</v>
      </c>
      <c r="J58" s="22"/>
      <c r="K58" s="18" t="s">
        <v>40</v>
      </c>
    </row>
    <row r="59" spans="1:11" x14ac:dyDescent="0.25">
      <c r="A59" s="23" t="s">
        <v>41</v>
      </c>
      <c r="B59" s="24" t="str">
        <f>I58</f>
        <v>Peter H</v>
      </c>
      <c r="C59" s="25" t="str">
        <f>I59</f>
        <v>Polly</v>
      </c>
      <c r="D59" s="26" t="str">
        <f>I60</f>
        <v>Lars H</v>
      </c>
      <c r="E59" s="27" t="str">
        <f>I61</f>
        <v>Mikael L</v>
      </c>
      <c r="F59" s="1"/>
      <c r="G59" s="28" t="s">
        <v>42</v>
      </c>
      <c r="H59" s="39" t="str">
        <f>H52</f>
        <v>Pollys Pågar</v>
      </c>
      <c r="I59" s="29" t="s">
        <v>68</v>
      </c>
      <c r="J59" s="29"/>
      <c r="K59" s="18" t="s">
        <v>45</v>
      </c>
    </row>
    <row r="60" spans="1:11" x14ac:dyDescent="0.25">
      <c r="A60" s="23" t="s">
        <v>46</v>
      </c>
      <c r="B60" s="24" t="str">
        <f>H58</f>
        <v>Bilbaneverket</v>
      </c>
      <c r="C60" s="25" t="str">
        <f>H59</f>
        <v>Pollys Pågar</v>
      </c>
      <c r="D60" s="26" t="str">
        <f>H60</f>
        <v>Team Jäger</v>
      </c>
      <c r="E60" s="27" t="str">
        <f>H61</f>
        <v>Scalextric</v>
      </c>
      <c r="F60" s="1"/>
      <c r="G60" s="28" t="s">
        <v>47</v>
      </c>
      <c r="H60" s="39" t="str">
        <f>H53</f>
        <v>Team Jäger</v>
      </c>
      <c r="I60" s="29" t="s">
        <v>25</v>
      </c>
      <c r="J60" s="29"/>
      <c r="K60" s="18" t="s">
        <v>50</v>
      </c>
    </row>
    <row r="61" spans="1:11" x14ac:dyDescent="0.25">
      <c r="A61" s="23" t="s">
        <v>51</v>
      </c>
      <c r="B61" s="30">
        <v>146.69999999999999</v>
      </c>
      <c r="C61" s="31">
        <v>243.7</v>
      </c>
      <c r="D61" s="30">
        <v>234.1</v>
      </c>
      <c r="E61" s="30">
        <v>230</v>
      </c>
      <c r="F61" s="1"/>
      <c r="G61" s="28" t="s">
        <v>52</v>
      </c>
      <c r="H61" s="39" t="str">
        <f>H54</f>
        <v>Scalextric</v>
      </c>
      <c r="I61" s="29" t="s">
        <v>104</v>
      </c>
      <c r="J61" s="29"/>
      <c r="K61" s="18" t="s">
        <v>54</v>
      </c>
    </row>
    <row r="62" spans="1:11" x14ac:dyDescent="0.25">
      <c r="A62" s="23" t="s">
        <v>55</v>
      </c>
      <c r="B62" s="24">
        <f>B5+C12+D19+E26+B33+C40+D47+E54+B61</f>
        <v>1878.0000000000002</v>
      </c>
      <c r="C62" s="25">
        <f>C5+D12+E19+B26+C33+D40+E47+B54+C61</f>
        <v>1975.6</v>
      </c>
      <c r="D62" s="26">
        <f>D5+E12+B19+C26+D33+E40+B47+C54+D61</f>
        <v>2053.8000000000002</v>
      </c>
      <c r="E62" s="27">
        <f>E5+B12+C19+D26+E33+B40+C47+D54+E61</f>
        <v>2050.1999999999998</v>
      </c>
      <c r="F62" s="1"/>
      <c r="K62" s="18"/>
    </row>
    <row r="63" spans="1:11" ht="15.75" thickBot="1" x14ac:dyDescent="0.3">
      <c r="A63" s="32"/>
      <c r="B63" s="33"/>
      <c r="C63" s="34"/>
      <c r="D63" s="33"/>
      <c r="E63" s="33"/>
      <c r="F63" s="35"/>
      <c r="G63" s="36"/>
      <c r="H63" s="36"/>
      <c r="I63" s="36"/>
      <c r="J63" s="36"/>
      <c r="K63" s="34"/>
    </row>
    <row r="64" spans="1:11" ht="16.5" thickTop="1" thickBot="1" x14ac:dyDescent="0.3">
      <c r="A64" s="46" t="s">
        <v>80</v>
      </c>
      <c r="B64" s="8" t="s">
        <v>28</v>
      </c>
      <c r="C64" s="9" t="s">
        <v>29</v>
      </c>
      <c r="D64" s="10" t="s">
        <v>30</v>
      </c>
      <c r="E64" s="11" t="s">
        <v>31</v>
      </c>
      <c r="F64" s="37"/>
      <c r="G64" s="13"/>
      <c r="H64" s="14" t="s">
        <v>33</v>
      </c>
      <c r="I64" s="14" t="s">
        <v>34</v>
      </c>
      <c r="J64" s="14" t="s">
        <v>35</v>
      </c>
      <c r="K64" s="10"/>
    </row>
    <row r="65" spans="1:11" ht="15.75" thickTop="1" x14ac:dyDescent="0.25">
      <c r="A65" s="47" t="s">
        <v>81</v>
      </c>
      <c r="B65" s="17"/>
      <c r="C65" s="18"/>
      <c r="D65" s="17"/>
      <c r="E65" s="17"/>
      <c r="F65" s="20" t="s">
        <v>81</v>
      </c>
      <c r="G65" s="21" t="s">
        <v>37</v>
      </c>
      <c r="H65" s="38" t="str">
        <f>H58</f>
        <v>Bilbaneverket</v>
      </c>
      <c r="I65" s="22" t="s">
        <v>14</v>
      </c>
      <c r="J65" s="22"/>
      <c r="K65" s="18" t="s">
        <v>40</v>
      </c>
    </row>
    <row r="66" spans="1:11" x14ac:dyDescent="0.25">
      <c r="A66" s="23" t="s">
        <v>41</v>
      </c>
      <c r="B66" s="24" t="str">
        <f>I68</f>
        <v>Axel</v>
      </c>
      <c r="C66" s="25" t="str">
        <f>I65</f>
        <v>Henrik</v>
      </c>
      <c r="D66" s="26" t="str">
        <f>I66</f>
        <v>Hampus</v>
      </c>
      <c r="E66" s="27" t="str">
        <f>I67</f>
        <v>Tomas N</v>
      </c>
      <c r="F66" s="1"/>
      <c r="G66" s="28" t="s">
        <v>42</v>
      </c>
      <c r="H66" s="39" t="str">
        <f>H59</f>
        <v>Pollys Pågar</v>
      </c>
      <c r="I66" s="29" t="s">
        <v>49</v>
      </c>
      <c r="J66" s="29"/>
      <c r="K66" s="18" t="s">
        <v>45</v>
      </c>
    </row>
    <row r="67" spans="1:11" x14ac:dyDescent="0.25">
      <c r="A67" s="23" t="s">
        <v>46</v>
      </c>
      <c r="B67" s="24" t="str">
        <f>H68</f>
        <v>Scalextric</v>
      </c>
      <c r="C67" s="25" t="str">
        <f>H65</f>
        <v>Bilbaneverket</v>
      </c>
      <c r="D67" s="26" t="str">
        <f>H66</f>
        <v>Pollys Pågar</v>
      </c>
      <c r="E67" s="27" t="str">
        <f>H67</f>
        <v>Team Jäger</v>
      </c>
      <c r="F67" s="1"/>
      <c r="G67" s="28" t="s">
        <v>47</v>
      </c>
      <c r="H67" s="39" t="str">
        <f>H60</f>
        <v>Team Jäger</v>
      </c>
      <c r="I67" s="29" t="s">
        <v>22</v>
      </c>
      <c r="J67" s="29"/>
      <c r="K67" s="18" t="s">
        <v>50</v>
      </c>
    </row>
    <row r="68" spans="1:11" x14ac:dyDescent="0.25">
      <c r="A68" s="23" t="s">
        <v>51</v>
      </c>
      <c r="B68" s="30">
        <v>230.8</v>
      </c>
      <c r="C68" s="31">
        <v>222.6</v>
      </c>
      <c r="D68" s="30">
        <v>223.8</v>
      </c>
      <c r="E68" s="30">
        <v>228.3</v>
      </c>
      <c r="F68" s="1"/>
      <c r="G68" s="28" t="s">
        <v>52</v>
      </c>
      <c r="H68" s="39" t="str">
        <f>H61</f>
        <v>Scalextric</v>
      </c>
      <c r="I68" s="29" t="s">
        <v>67</v>
      </c>
      <c r="J68" s="29"/>
      <c r="K68" s="18" t="s">
        <v>54</v>
      </c>
    </row>
    <row r="69" spans="1:11" x14ac:dyDescent="0.25">
      <c r="A69" s="23" t="s">
        <v>55</v>
      </c>
      <c r="B69" s="24">
        <f>E5+B12+C19+D26+E33+B40+C47+D54+E61+B68</f>
        <v>2281</v>
      </c>
      <c r="C69" s="25">
        <f>B5+C12+D19+E26+B33+C40+D47+E54+B61+C68</f>
        <v>2100.6000000000004</v>
      </c>
      <c r="D69" s="26">
        <f>C5+D12+E19+B26+C33+D40+E47+B54+C61+D68</f>
        <v>2199.4</v>
      </c>
      <c r="E69" s="27">
        <f>D5+E12+B19+C26+D33+E40+B47+C54+D61+E68</f>
        <v>2282.1000000000004</v>
      </c>
      <c r="F69" s="1"/>
    </row>
    <row r="70" spans="1:11" ht="15.75" thickBot="1" x14ac:dyDescent="0.3">
      <c r="A70" s="32"/>
      <c r="B70" s="33"/>
      <c r="C70" s="34"/>
      <c r="D70" s="33"/>
      <c r="E70" s="33"/>
      <c r="F70" s="35"/>
      <c r="G70" s="36"/>
      <c r="H70" s="36"/>
      <c r="I70" s="36"/>
      <c r="J70" s="36"/>
      <c r="K70" s="36"/>
    </row>
    <row r="71" spans="1:11" ht="16.5" thickTop="1" thickBot="1" x14ac:dyDescent="0.3">
      <c r="A71" s="46" t="s">
        <v>82</v>
      </c>
      <c r="B71" s="8" t="s">
        <v>28</v>
      </c>
      <c r="C71" s="9" t="s">
        <v>29</v>
      </c>
      <c r="D71" s="10" t="s">
        <v>30</v>
      </c>
      <c r="E71" s="11" t="s">
        <v>31</v>
      </c>
      <c r="F71" s="37"/>
      <c r="G71" s="13"/>
      <c r="H71" s="14" t="s">
        <v>33</v>
      </c>
      <c r="I71" s="14" t="s">
        <v>34</v>
      </c>
      <c r="J71" s="14" t="s">
        <v>35</v>
      </c>
      <c r="K71" s="15"/>
    </row>
    <row r="72" spans="1:11" ht="15.75" thickTop="1" x14ac:dyDescent="0.25">
      <c r="A72" s="47" t="s">
        <v>83</v>
      </c>
      <c r="B72" s="17"/>
      <c r="C72" s="18"/>
      <c r="D72" s="17"/>
      <c r="E72" s="17"/>
      <c r="F72" s="20" t="s">
        <v>83</v>
      </c>
      <c r="G72" s="21" t="s">
        <v>37</v>
      </c>
      <c r="H72" s="38" t="str">
        <f>H65</f>
        <v>Bilbaneverket</v>
      </c>
      <c r="I72" s="22" t="s">
        <v>99</v>
      </c>
      <c r="J72" s="22"/>
      <c r="K72" s="18" t="s">
        <v>40</v>
      </c>
    </row>
    <row r="73" spans="1:11" x14ac:dyDescent="0.25">
      <c r="A73" s="23" t="s">
        <v>41</v>
      </c>
      <c r="B73" s="24" t="str">
        <f>I74</f>
        <v>Indianen</v>
      </c>
      <c r="C73" s="25" t="str">
        <f>I75</f>
        <v>Axel</v>
      </c>
      <c r="D73" s="26" t="str">
        <f>I72</f>
        <v>Oskar</v>
      </c>
      <c r="E73" s="27" t="str">
        <f>I73</f>
        <v>Pidde</v>
      </c>
      <c r="F73" s="1"/>
      <c r="G73" s="28" t="s">
        <v>42</v>
      </c>
      <c r="H73" s="39" t="str">
        <f>H66</f>
        <v>Pollys Pågar</v>
      </c>
      <c r="I73" s="29" t="s">
        <v>60</v>
      </c>
      <c r="J73" s="29"/>
      <c r="K73" s="18" t="s">
        <v>45</v>
      </c>
    </row>
    <row r="74" spans="1:11" x14ac:dyDescent="0.25">
      <c r="A74" s="23" t="s">
        <v>46</v>
      </c>
      <c r="B74" s="24" t="str">
        <f>H74</f>
        <v>Team Jäger</v>
      </c>
      <c r="C74" s="25" t="str">
        <f>H75</f>
        <v>Scalextric</v>
      </c>
      <c r="D74" s="26" t="str">
        <f>H72</f>
        <v>Bilbaneverket</v>
      </c>
      <c r="E74" s="27" t="str">
        <f>H73</f>
        <v>Pollys Pågar</v>
      </c>
      <c r="F74" s="1"/>
      <c r="G74" s="28" t="s">
        <v>47</v>
      </c>
      <c r="H74" s="39" t="str">
        <f>H67</f>
        <v>Team Jäger</v>
      </c>
      <c r="I74" s="29" t="s">
        <v>13</v>
      </c>
      <c r="J74" s="29"/>
      <c r="K74" s="18" t="s">
        <v>50</v>
      </c>
    </row>
    <row r="75" spans="1:11" x14ac:dyDescent="0.25">
      <c r="A75" s="23" t="s">
        <v>51</v>
      </c>
      <c r="B75" s="30">
        <v>215</v>
      </c>
      <c r="C75" s="31">
        <v>230.5</v>
      </c>
      <c r="D75" s="30">
        <v>226</v>
      </c>
      <c r="E75" s="30">
        <v>206.7</v>
      </c>
      <c r="F75" s="1"/>
      <c r="G75" s="28" t="s">
        <v>52</v>
      </c>
      <c r="H75" s="39" t="str">
        <f>H68</f>
        <v>Scalextric</v>
      </c>
      <c r="I75" s="29" t="s">
        <v>67</v>
      </c>
      <c r="J75" s="29"/>
      <c r="K75" s="18" t="s">
        <v>54</v>
      </c>
    </row>
    <row r="76" spans="1:11" x14ac:dyDescent="0.25">
      <c r="A76" s="23" t="s">
        <v>55</v>
      </c>
      <c r="B76" s="24">
        <f>D5+E12+B19+C26+D33+E40+B47+C54+D61+E68+B75</f>
        <v>2497.1000000000004</v>
      </c>
      <c r="C76" s="25">
        <f>E5+B12+C19+D26+E33+B40+C47+D54+E61+B68+C75</f>
        <v>2511.5</v>
      </c>
      <c r="D76" s="26">
        <f>B5+C12+D19+E26+B33+C40+D47+E54+B61+C68+D75</f>
        <v>2326.6000000000004</v>
      </c>
      <c r="E76" s="27">
        <f>C5+D12+E19+B26+C33+D40+E47+B54+C61+D68+E75</f>
        <v>2406.1</v>
      </c>
      <c r="F76" s="1"/>
    </row>
    <row r="77" spans="1:11" ht="15.75" thickBot="1" x14ac:dyDescent="0.3">
      <c r="A77" s="32"/>
      <c r="B77" s="33"/>
      <c r="C77" s="34"/>
      <c r="D77" s="33"/>
      <c r="E77" s="33"/>
      <c r="F77" s="35"/>
      <c r="G77" s="36"/>
      <c r="H77" s="36"/>
      <c r="I77" s="36"/>
      <c r="J77" s="36"/>
      <c r="K77" s="36"/>
    </row>
    <row r="78" spans="1:11" ht="16.5" thickTop="1" thickBot="1" x14ac:dyDescent="0.3">
      <c r="A78" s="46" t="s">
        <v>84</v>
      </c>
      <c r="B78" s="8" t="s">
        <v>28</v>
      </c>
      <c r="C78" s="9" t="s">
        <v>29</v>
      </c>
      <c r="D78" s="10" t="s">
        <v>30</v>
      </c>
      <c r="E78" s="11" t="s">
        <v>31</v>
      </c>
      <c r="F78" s="37"/>
      <c r="G78" s="13"/>
      <c r="H78" s="14" t="s">
        <v>33</v>
      </c>
      <c r="I78" s="14" t="s">
        <v>34</v>
      </c>
      <c r="J78" s="14" t="s">
        <v>35</v>
      </c>
      <c r="K78" s="15"/>
    </row>
    <row r="79" spans="1:11" ht="15.75" thickTop="1" x14ac:dyDescent="0.25">
      <c r="A79" s="47" t="s">
        <v>85</v>
      </c>
      <c r="B79" s="17"/>
      <c r="C79" s="18"/>
      <c r="D79" s="17"/>
      <c r="E79" s="17"/>
      <c r="F79" s="20" t="s">
        <v>85</v>
      </c>
      <c r="G79" s="21" t="s">
        <v>37</v>
      </c>
      <c r="H79" s="38" t="str">
        <f>H72</f>
        <v>Bilbaneverket</v>
      </c>
      <c r="I79" s="22" t="s">
        <v>9</v>
      </c>
      <c r="J79" s="22"/>
      <c r="K79" s="18" t="s">
        <v>40</v>
      </c>
    </row>
    <row r="80" spans="1:11" x14ac:dyDescent="0.25">
      <c r="A80" s="23" t="s">
        <v>41</v>
      </c>
      <c r="B80" s="24" t="str">
        <f>I80</f>
        <v>Magnus H</v>
      </c>
      <c r="C80" s="25" t="str">
        <f>I81</f>
        <v>Pontus</v>
      </c>
      <c r="D80" s="26" t="str">
        <f>I82</f>
        <v>Tomas W</v>
      </c>
      <c r="E80" s="27" t="str">
        <f>I79</f>
        <v>Björn</v>
      </c>
      <c r="F80" s="1"/>
      <c r="G80" s="28" t="s">
        <v>42</v>
      </c>
      <c r="H80" s="39" t="str">
        <f>H73</f>
        <v>Pollys Pågar</v>
      </c>
      <c r="I80" s="29" t="s">
        <v>21</v>
      </c>
      <c r="J80" s="29"/>
      <c r="K80" s="18" t="s">
        <v>45</v>
      </c>
    </row>
    <row r="81" spans="1:11" x14ac:dyDescent="0.25">
      <c r="A81" s="23" t="s">
        <v>46</v>
      </c>
      <c r="B81" s="24" t="str">
        <f>H80</f>
        <v>Pollys Pågar</v>
      </c>
      <c r="C81" s="25" t="str">
        <f>H81</f>
        <v>Team Jäger</v>
      </c>
      <c r="D81" s="26" t="str">
        <f>H82</f>
        <v>Scalextric</v>
      </c>
      <c r="E81" s="27" t="str">
        <f>H79</f>
        <v>Bilbaneverket</v>
      </c>
      <c r="F81" s="1"/>
      <c r="G81" s="28" t="s">
        <v>47</v>
      </c>
      <c r="H81" s="39" t="str">
        <f>H74</f>
        <v>Team Jäger</v>
      </c>
      <c r="I81" s="29" t="s">
        <v>58</v>
      </c>
      <c r="J81" s="29"/>
      <c r="K81" s="18" t="s">
        <v>50</v>
      </c>
    </row>
    <row r="82" spans="1:11" x14ac:dyDescent="0.25">
      <c r="A82" s="23" t="s">
        <v>51</v>
      </c>
      <c r="B82" s="30">
        <v>218.5</v>
      </c>
      <c r="C82" s="31">
        <v>238.1</v>
      </c>
      <c r="D82" s="30">
        <v>225.3</v>
      </c>
      <c r="E82" s="30">
        <v>220.8</v>
      </c>
      <c r="F82" s="1"/>
      <c r="G82" s="28" t="s">
        <v>52</v>
      </c>
      <c r="H82" s="39" t="str">
        <f>H75</f>
        <v>Scalextric</v>
      </c>
      <c r="I82" s="29" t="s">
        <v>11</v>
      </c>
      <c r="J82" s="29"/>
      <c r="K82" s="18" t="s">
        <v>54</v>
      </c>
    </row>
    <row r="83" spans="1:11" x14ac:dyDescent="0.25">
      <c r="A83" s="23" t="s">
        <v>55</v>
      </c>
      <c r="B83" s="24">
        <f>C5+D12+E19+B26+C33+D40+E47+B54+C61+D68+E75+B82</f>
        <v>2624.6</v>
      </c>
      <c r="C83" s="25">
        <f>D5+E12+B19+C26+D33+E40+B47+C54+D61+E68+B75+C82</f>
        <v>2735.2000000000003</v>
      </c>
      <c r="D83" s="26">
        <f>E5+B12+C19+D26+E33+B40+C47+D54+E61+B68+C75+D82</f>
        <v>2736.8</v>
      </c>
      <c r="E83" s="27">
        <f>B5+C12+D19+E26+B33+C40+D47+E54+B61+C68+D75+E82</f>
        <v>2547.4000000000005</v>
      </c>
      <c r="F83" s="1"/>
    </row>
    <row r="84" spans="1:11" ht="15.75" thickBot="1" x14ac:dyDescent="0.3">
      <c r="A84" s="41"/>
      <c r="B84" s="42"/>
      <c r="C84" s="43"/>
      <c r="D84" s="42"/>
      <c r="E84" s="42"/>
      <c r="F84" s="44"/>
      <c r="G84" s="45"/>
      <c r="H84" s="45"/>
      <c r="I84" s="45"/>
      <c r="J84" s="45"/>
      <c r="K84" s="45"/>
    </row>
    <row r="85" spans="1:11" ht="16.5" thickTop="1" thickBot="1" x14ac:dyDescent="0.3">
      <c r="A85" s="46" t="s">
        <v>86</v>
      </c>
      <c r="B85" s="8" t="s">
        <v>28</v>
      </c>
      <c r="C85" s="9" t="s">
        <v>29</v>
      </c>
      <c r="D85" s="10" t="s">
        <v>30</v>
      </c>
      <c r="E85" s="11" t="s">
        <v>31</v>
      </c>
      <c r="F85" s="37"/>
      <c r="G85" s="13"/>
      <c r="H85" s="14" t="s">
        <v>33</v>
      </c>
      <c r="I85" s="14" t="s">
        <v>34</v>
      </c>
      <c r="J85" s="14" t="s">
        <v>35</v>
      </c>
      <c r="K85" s="15"/>
    </row>
    <row r="86" spans="1:11" ht="15.75" thickTop="1" x14ac:dyDescent="0.25">
      <c r="A86" s="47" t="s">
        <v>87</v>
      </c>
      <c r="B86" s="17"/>
      <c r="C86" s="18"/>
      <c r="D86" s="17"/>
      <c r="E86" s="17"/>
      <c r="F86" s="20" t="s">
        <v>87</v>
      </c>
      <c r="G86" s="21" t="s">
        <v>37</v>
      </c>
      <c r="H86" s="38" t="str">
        <f>H79</f>
        <v>Bilbaneverket</v>
      </c>
      <c r="I86" s="22" t="s">
        <v>10</v>
      </c>
      <c r="J86" s="22"/>
      <c r="K86" s="18" t="s">
        <v>40</v>
      </c>
    </row>
    <row r="87" spans="1:11" x14ac:dyDescent="0.25">
      <c r="A87" s="23" t="s">
        <v>41</v>
      </c>
      <c r="B87" s="24" t="str">
        <f>I86</f>
        <v>Peter H</v>
      </c>
      <c r="C87" s="25" t="str">
        <f>I87</f>
        <v>Polly</v>
      </c>
      <c r="D87" s="26" t="str">
        <f>I88</f>
        <v>Lars H</v>
      </c>
      <c r="E87" s="27" t="str">
        <f>I89</f>
        <v>Mikael L</v>
      </c>
      <c r="F87" s="1"/>
      <c r="G87" s="28" t="s">
        <v>42</v>
      </c>
      <c r="H87" s="39" t="str">
        <f>H80</f>
        <v>Pollys Pågar</v>
      </c>
      <c r="I87" s="29" t="s">
        <v>68</v>
      </c>
      <c r="J87" s="29"/>
      <c r="K87" s="18" t="s">
        <v>45</v>
      </c>
    </row>
    <row r="88" spans="1:11" x14ac:dyDescent="0.25">
      <c r="A88" s="23" t="s">
        <v>46</v>
      </c>
      <c r="B88" s="24" t="str">
        <f>H86</f>
        <v>Bilbaneverket</v>
      </c>
      <c r="C88" s="25" t="str">
        <f>H87</f>
        <v>Pollys Pågar</v>
      </c>
      <c r="D88" s="26" t="str">
        <f>H88</f>
        <v>Team Jäger</v>
      </c>
      <c r="E88" s="27" t="str">
        <f>H89</f>
        <v>Scalextric</v>
      </c>
      <c r="F88" s="1"/>
      <c r="G88" s="28" t="s">
        <v>47</v>
      </c>
      <c r="H88" s="39" t="str">
        <f>H81</f>
        <v>Team Jäger</v>
      </c>
      <c r="I88" s="29" t="s">
        <v>25</v>
      </c>
      <c r="J88" s="29"/>
      <c r="K88" s="18" t="s">
        <v>50</v>
      </c>
    </row>
    <row r="89" spans="1:11" x14ac:dyDescent="0.25">
      <c r="A89" s="23" t="s">
        <v>51</v>
      </c>
      <c r="B89" s="30">
        <v>172</v>
      </c>
      <c r="C89" s="31">
        <v>238.1</v>
      </c>
      <c r="D89" s="30">
        <v>228.6</v>
      </c>
      <c r="E89" s="30">
        <v>203.6</v>
      </c>
      <c r="F89" s="1"/>
      <c r="G89" s="28" t="s">
        <v>52</v>
      </c>
      <c r="H89" s="39" t="str">
        <f>H82</f>
        <v>Scalextric</v>
      </c>
      <c r="I89" s="29" t="s">
        <v>104</v>
      </c>
      <c r="J89" s="29"/>
      <c r="K89" s="18" t="s">
        <v>54</v>
      </c>
    </row>
    <row r="90" spans="1:11" x14ac:dyDescent="0.25">
      <c r="A90" s="23" t="s">
        <v>55</v>
      </c>
      <c r="B90" s="24">
        <f>B5+C12+D19+E26+B33+C40+D47+E54+B61+C68+D75+E82+B89</f>
        <v>2719.4000000000005</v>
      </c>
      <c r="C90" s="25">
        <f>C5+D12+E19+B26+C33+D40+E47+B54+C61+D68+E75+B82+C89</f>
        <v>2862.7</v>
      </c>
      <c r="D90" s="26">
        <f>D5+E12+B19+C26+D33+E40+B47+C54+D61+E68+B75+C82+D89</f>
        <v>2963.8</v>
      </c>
      <c r="E90" s="27">
        <f>E5+B12+C19+D26+E33+B40+C47+D54+E61+B68+C75+D82+E89</f>
        <v>2940.4</v>
      </c>
      <c r="F90" s="1"/>
      <c r="K90" s="18"/>
    </row>
    <row r="91" spans="1:11" ht="15.75" thickBot="1" x14ac:dyDescent="0.3">
      <c r="A91" s="32"/>
      <c r="B91" s="33"/>
      <c r="C91" s="34"/>
      <c r="D91" s="33"/>
      <c r="E91" s="33"/>
      <c r="F91" s="35"/>
      <c r="G91" s="36"/>
      <c r="H91" s="36"/>
      <c r="I91" s="36"/>
      <c r="J91" s="36"/>
      <c r="K91" s="34"/>
    </row>
    <row r="92" spans="1:11" ht="16.5" thickTop="1" thickBot="1" x14ac:dyDescent="0.3">
      <c r="A92" s="46" t="s">
        <v>88</v>
      </c>
      <c r="B92" s="8" t="s">
        <v>28</v>
      </c>
      <c r="C92" s="9" t="s">
        <v>29</v>
      </c>
      <c r="D92" s="10" t="s">
        <v>30</v>
      </c>
      <c r="E92" s="11" t="s">
        <v>31</v>
      </c>
      <c r="F92" s="37"/>
      <c r="G92" s="13"/>
      <c r="H92" s="14" t="s">
        <v>33</v>
      </c>
      <c r="I92" s="14" t="s">
        <v>34</v>
      </c>
      <c r="J92" s="14" t="s">
        <v>35</v>
      </c>
      <c r="K92" s="10"/>
    </row>
    <row r="93" spans="1:11" ht="15.75" thickTop="1" x14ac:dyDescent="0.25">
      <c r="A93" s="47" t="s">
        <v>89</v>
      </c>
      <c r="B93" s="17"/>
      <c r="C93" s="18"/>
      <c r="D93" s="17"/>
      <c r="E93" s="17"/>
      <c r="F93" s="20" t="s">
        <v>89</v>
      </c>
      <c r="G93" s="21" t="s">
        <v>37</v>
      </c>
      <c r="H93" s="38" t="str">
        <f>H86</f>
        <v>Bilbaneverket</v>
      </c>
      <c r="I93" s="22" t="s">
        <v>14</v>
      </c>
      <c r="J93" s="22"/>
      <c r="K93" s="18" t="s">
        <v>40</v>
      </c>
    </row>
    <row r="94" spans="1:11" x14ac:dyDescent="0.25">
      <c r="A94" s="23" t="s">
        <v>41</v>
      </c>
      <c r="B94" s="24" t="str">
        <f>I96</f>
        <v>Axel</v>
      </c>
      <c r="C94" s="25" t="str">
        <f>I93</f>
        <v>Henrik</v>
      </c>
      <c r="D94" s="26" t="str">
        <f>I94</f>
        <v>Hampus</v>
      </c>
      <c r="E94" s="27" t="str">
        <f>I95</f>
        <v>Tomas N</v>
      </c>
      <c r="F94" s="1"/>
      <c r="G94" s="28" t="s">
        <v>42</v>
      </c>
      <c r="H94" s="39" t="str">
        <f>H87</f>
        <v>Pollys Pågar</v>
      </c>
      <c r="I94" s="29" t="s">
        <v>49</v>
      </c>
      <c r="J94" s="29"/>
      <c r="K94" s="18" t="s">
        <v>45</v>
      </c>
    </row>
    <row r="95" spans="1:11" x14ac:dyDescent="0.25">
      <c r="A95" s="23" t="s">
        <v>46</v>
      </c>
      <c r="B95" s="24" t="str">
        <f>H96</f>
        <v>Scalextric</v>
      </c>
      <c r="C95" s="25" t="str">
        <f>H93</f>
        <v>Bilbaneverket</v>
      </c>
      <c r="D95" s="26" t="str">
        <f>H94</f>
        <v>Pollys Pågar</v>
      </c>
      <c r="E95" s="27" t="str">
        <f>H95</f>
        <v>Team Jäger</v>
      </c>
      <c r="F95" s="1"/>
      <c r="G95" s="28" t="s">
        <v>47</v>
      </c>
      <c r="H95" s="39" t="str">
        <f>H88</f>
        <v>Team Jäger</v>
      </c>
      <c r="I95" s="29" t="s">
        <v>22</v>
      </c>
      <c r="J95" s="29"/>
      <c r="K95" s="18" t="s">
        <v>50</v>
      </c>
    </row>
    <row r="96" spans="1:11" x14ac:dyDescent="0.25">
      <c r="A96" s="23" t="s">
        <v>51</v>
      </c>
      <c r="B96" s="30">
        <v>212</v>
      </c>
      <c r="C96" s="31">
        <v>190</v>
      </c>
      <c r="D96" s="30">
        <v>221.8</v>
      </c>
      <c r="E96" s="30">
        <v>218.6</v>
      </c>
      <c r="F96" s="1"/>
      <c r="G96" s="28" t="s">
        <v>52</v>
      </c>
      <c r="H96" s="39" t="str">
        <f>H89</f>
        <v>Scalextric</v>
      </c>
      <c r="I96" s="29" t="s">
        <v>67</v>
      </c>
      <c r="J96" s="29"/>
      <c r="K96" s="18" t="s">
        <v>54</v>
      </c>
    </row>
    <row r="97" spans="1:11" x14ac:dyDescent="0.25">
      <c r="A97" s="23" t="s">
        <v>55</v>
      </c>
      <c r="B97" s="24">
        <f>E5+B12+C19+D26+E33+B40+C47+D54+E61+B68+C75+D82+E89+B96</f>
        <v>3152.4</v>
      </c>
      <c r="C97" s="25">
        <f>B5+C12+D19+E26+B33+C40+D47+E54+B61+C68+D75+E82+B89+C96</f>
        <v>2909.4000000000005</v>
      </c>
      <c r="D97" s="26">
        <f>C5+D12+E19+B26+C33+D40+E47+B54+C61+D68+E75+B82+C89+D96</f>
        <v>3084.5</v>
      </c>
      <c r="E97" s="27">
        <f>D5+E12+B19+C26+D33+E40+B47+C54+D61+E68+B75+C82+D89+E96</f>
        <v>3182.4</v>
      </c>
      <c r="F97" s="1"/>
    </row>
    <row r="98" spans="1:11" ht="15.75" thickBot="1" x14ac:dyDescent="0.3">
      <c r="A98" s="32"/>
      <c r="B98" s="33"/>
      <c r="C98" s="34"/>
      <c r="D98" s="33"/>
      <c r="E98" s="33"/>
      <c r="F98" s="35"/>
      <c r="G98" s="36"/>
      <c r="H98" s="36"/>
      <c r="I98" s="36"/>
      <c r="J98" s="36"/>
      <c r="K98" s="36"/>
    </row>
    <row r="99" spans="1:11" ht="16.5" thickTop="1" thickBot="1" x14ac:dyDescent="0.3">
      <c r="A99" s="46" t="s">
        <v>90</v>
      </c>
      <c r="B99" s="8" t="s">
        <v>28</v>
      </c>
      <c r="C99" s="9" t="s">
        <v>29</v>
      </c>
      <c r="D99" s="10" t="s">
        <v>30</v>
      </c>
      <c r="E99" s="11" t="s">
        <v>31</v>
      </c>
      <c r="F99" s="37"/>
      <c r="G99" s="13"/>
      <c r="H99" s="14" t="s">
        <v>33</v>
      </c>
      <c r="I99" s="14" t="s">
        <v>34</v>
      </c>
      <c r="J99" s="14" t="s">
        <v>35</v>
      </c>
      <c r="K99" s="15"/>
    </row>
    <row r="100" spans="1:11" ht="15.75" thickTop="1" x14ac:dyDescent="0.25">
      <c r="A100" s="47" t="s">
        <v>91</v>
      </c>
      <c r="B100" s="17"/>
      <c r="C100" s="18"/>
      <c r="D100" s="17"/>
      <c r="E100" s="17"/>
      <c r="F100" s="20" t="s">
        <v>91</v>
      </c>
      <c r="G100" s="21" t="s">
        <v>37</v>
      </c>
      <c r="H100" s="38" t="str">
        <f>H93</f>
        <v>Bilbaneverket</v>
      </c>
      <c r="I100" s="22" t="s">
        <v>99</v>
      </c>
      <c r="J100" s="22"/>
      <c r="K100" s="18" t="s">
        <v>40</v>
      </c>
    </row>
    <row r="101" spans="1:11" x14ac:dyDescent="0.25">
      <c r="A101" s="23" t="s">
        <v>41</v>
      </c>
      <c r="B101" s="24" t="str">
        <f>I102</f>
        <v>Indianen</v>
      </c>
      <c r="C101" s="25" t="str">
        <f>I103</f>
        <v>Mikael L</v>
      </c>
      <c r="D101" s="26" t="str">
        <f>I100</f>
        <v>Oskar</v>
      </c>
      <c r="E101" s="27" t="str">
        <f>I101</f>
        <v>Pidde</v>
      </c>
      <c r="F101" s="1"/>
      <c r="G101" s="28" t="s">
        <v>42</v>
      </c>
      <c r="H101" s="39" t="str">
        <f>H94</f>
        <v>Pollys Pågar</v>
      </c>
      <c r="I101" s="29" t="s">
        <v>60</v>
      </c>
      <c r="J101" s="29"/>
      <c r="K101" s="18" t="s">
        <v>45</v>
      </c>
    </row>
    <row r="102" spans="1:11" x14ac:dyDescent="0.25">
      <c r="A102" s="23" t="s">
        <v>46</v>
      </c>
      <c r="B102" s="24" t="str">
        <f>H102</f>
        <v>Team Jäger</v>
      </c>
      <c r="C102" s="25" t="str">
        <f>H103</f>
        <v>Scalextric</v>
      </c>
      <c r="D102" s="26" t="str">
        <f>H100</f>
        <v>Bilbaneverket</v>
      </c>
      <c r="E102" s="27" t="str">
        <f>H101</f>
        <v>Pollys Pågar</v>
      </c>
      <c r="F102" s="1"/>
      <c r="G102" s="28" t="s">
        <v>47</v>
      </c>
      <c r="H102" s="39" t="str">
        <f>H95</f>
        <v>Team Jäger</v>
      </c>
      <c r="I102" s="29" t="s">
        <v>13</v>
      </c>
      <c r="J102" s="29"/>
      <c r="K102" s="18" t="s">
        <v>50</v>
      </c>
    </row>
    <row r="103" spans="1:11" x14ac:dyDescent="0.25">
      <c r="A103" s="23" t="s">
        <v>51</v>
      </c>
      <c r="B103" s="30">
        <v>218.4</v>
      </c>
      <c r="C103" s="31">
        <v>229.6</v>
      </c>
      <c r="D103" s="30">
        <v>170.5</v>
      </c>
      <c r="E103" s="30">
        <v>203.1</v>
      </c>
      <c r="F103" s="1"/>
      <c r="G103" s="28" t="s">
        <v>52</v>
      </c>
      <c r="H103" s="39" t="str">
        <f>H96</f>
        <v>Scalextric</v>
      </c>
      <c r="I103" s="29" t="s">
        <v>104</v>
      </c>
      <c r="J103" s="29"/>
      <c r="K103" s="18" t="s">
        <v>54</v>
      </c>
    </row>
    <row r="104" spans="1:11" x14ac:dyDescent="0.25">
      <c r="A104" s="23" t="s">
        <v>55</v>
      </c>
      <c r="B104" s="24">
        <f>D5+E12+B19+C26+D33+E40+B47+C54+D61+E68+B75+C82+D89+E96+B103</f>
        <v>3400.8</v>
      </c>
      <c r="C104" s="25">
        <f>E5+B12+C19+D26+E33+B40+C47+D54+E61+B68+C75+D82+E89+B96+C103</f>
        <v>3382</v>
      </c>
      <c r="D104" s="26">
        <f>B5+C12+D19+E26+B33+C40+D47+E54+B61+C68+D75+E82+B89+C96+D103</f>
        <v>3079.9000000000005</v>
      </c>
      <c r="E104" s="27">
        <f>C5+D12+E19+B26+C33+D40+E47+B54+C61+D68+E75+B82+C89+D96+E103</f>
        <v>3287.6</v>
      </c>
      <c r="F104" s="1"/>
    </row>
    <row r="105" spans="1:11" ht="15.75" thickBot="1" x14ac:dyDescent="0.3">
      <c r="A105" s="32"/>
      <c r="B105" s="33"/>
      <c r="C105" s="34"/>
      <c r="D105" s="33"/>
      <c r="E105" s="33"/>
      <c r="F105" s="35"/>
      <c r="G105" s="36"/>
      <c r="H105" s="36"/>
      <c r="I105" s="36"/>
      <c r="J105" s="36"/>
      <c r="K105" s="36"/>
    </row>
    <row r="106" spans="1:11" ht="16.5" thickTop="1" thickBot="1" x14ac:dyDescent="0.3">
      <c r="A106" s="46" t="s">
        <v>92</v>
      </c>
      <c r="B106" s="8" t="s">
        <v>28</v>
      </c>
      <c r="C106" s="9" t="s">
        <v>29</v>
      </c>
      <c r="D106" s="10" t="s">
        <v>30</v>
      </c>
      <c r="E106" s="11" t="s">
        <v>31</v>
      </c>
      <c r="F106" s="37"/>
      <c r="G106" s="13"/>
      <c r="H106" s="14" t="s">
        <v>33</v>
      </c>
      <c r="I106" s="14" t="s">
        <v>34</v>
      </c>
      <c r="J106" s="14" t="s">
        <v>35</v>
      </c>
      <c r="K106" s="15"/>
    </row>
    <row r="107" spans="1:11" ht="15.75" thickTop="1" x14ac:dyDescent="0.25">
      <c r="A107" s="47" t="s">
        <v>93</v>
      </c>
      <c r="B107" s="17"/>
      <c r="C107" s="18"/>
      <c r="D107" s="17"/>
      <c r="E107" s="17"/>
      <c r="F107" s="20" t="s">
        <v>93</v>
      </c>
      <c r="G107" s="21" t="s">
        <v>37</v>
      </c>
      <c r="H107" s="38" t="str">
        <f>H100</f>
        <v>Bilbaneverket</v>
      </c>
      <c r="I107" s="22" t="s">
        <v>9</v>
      </c>
      <c r="J107" s="22"/>
      <c r="K107" s="18" t="s">
        <v>40</v>
      </c>
    </row>
    <row r="108" spans="1:11" x14ac:dyDescent="0.25">
      <c r="A108" s="23" t="s">
        <v>41</v>
      </c>
      <c r="B108" s="24" t="str">
        <f>I108</f>
        <v>Magnus H</v>
      </c>
      <c r="C108" s="25" t="str">
        <f>I109</f>
        <v>Pontus</v>
      </c>
      <c r="D108" s="26" t="str">
        <f>I110</f>
        <v>Tomas W</v>
      </c>
      <c r="E108" s="27" t="str">
        <f>I107</f>
        <v>Björn</v>
      </c>
      <c r="F108" s="1"/>
      <c r="G108" s="28" t="s">
        <v>42</v>
      </c>
      <c r="H108" s="39" t="str">
        <f>H101</f>
        <v>Pollys Pågar</v>
      </c>
      <c r="I108" s="29" t="s">
        <v>21</v>
      </c>
      <c r="J108" s="29"/>
      <c r="K108" s="18" t="s">
        <v>45</v>
      </c>
    </row>
    <row r="109" spans="1:11" x14ac:dyDescent="0.25">
      <c r="A109" s="23" t="s">
        <v>46</v>
      </c>
      <c r="B109" s="24" t="str">
        <f>H108</f>
        <v>Pollys Pågar</v>
      </c>
      <c r="C109" s="25" t="str">
        <f>H109</f>
        <v>Team Jäger</v>
      </c>
      <c r="D109" s="26" t="str">
        <f>H110</f>
        <v>Scalextric</v>
      </c>
      <c r="E109" s="27" t="str">
        <f>H107</f>
        <v>Bilbaneverket</v>
      </c>
      <c r="F109" s="1"/>
      <c r="G109" s="28" t="s">
        <v>47</v>
      </c>
      <c r="H109" s="39" t="str">
        <f>H102</f>
        <v>Team Jäger</v>
      </c>
      <c r="I109" s="29" t="s">
        <v>58</v>
      </c>
      <c r="J109" s="29"/>
      <c r="K109" s="18" t="s">
        <v>50</v>
      </c>
    </row>
    <row r="110" spans="1:11" x14ac:dyDescent="0.25">
      <c r="A110" s="23" t="s">
        <v>51</v>
      </c>
      <c r="B110" s="30">
        <v>222</v>
      </c>
      <c r="C110" s="31">
        <v>227</v>
      </c>
      <c r="D110" s="30">
        <v>225</v>
      </c>
      <c r="E110" s="30">
        <v>221</v>
      </c>
      <c r="F110" s="1"/>
      <c r="G110" s="28" t="s">
        <v>52</v>
      </c>
      <c r="H110" s="39" t="str">
        <f>H103</f>
        <v>Scalextric</v>
      </c>
      <c r="I110" s="29" t="s">
        <v>11</v>
      </c>
      <c r="J110" s="29"/>
      <c r="K110" s="18" t="s">
        <v>54</v>
      </c>
    </row>
    <row r="111" spans="1:11" ht="35.25" customHeight="1" x14ac:dyDescent="0.25">
      <c r="A111" s="113" t="s">
        <v>116</v>
      </c>
      <c r="B111" s="114">
        <f>C5+D12+E19+B26+C33+D40+E47+B54+C61+D68+E75+B82+C89+D96+E103+B110</f>
        <v>3509.6</v>
      </c>
      <c r="C111" s="115">
        <f>D5+E12+B19+C26+D33+E40+B47+C54+D61+E68+B75+C82+D89+E96+B103+C110</f>
        <v>3627.8</v>
      </c>
      <c r="D111" s="116">
        <f>E5+B12+C19+D26+E33+B40+C47+D54+E61+B68+C75+D82+E89+B96+C103+D110</f>
        <v>3607</v>
      </c>
      <c r="E111" s="117">
        <f>B5+C12+D19+E26+B33+C40+D47+E54+B61+C68+D75+E82+B89+C96+D103+E110</f>
        <v>3300.9000000000005</v>
      </c>
      <c r="F111" s="1"/>
    </row>
    <row r="112" spans="1:11" x14ac:dyDescent="0.25">
      <c r="A112" s="48"/>
      <c r="B112" s="42"/>
      <c r="C112" s="43"/>
      <c r="D112" s="42"/>
      <c r="E112" s="42"/>
      <c r="F112" s="44"/>
      <c r="G112" s="45"/>
      <c r="H112" s="45"/>
      <c r="I112" s="45"/>
      <c r="J112" s="45"/>
      <c r="K112" s="45"/>
    </row>
    <row r="114" spans="2:10" x14ac:dyDescent="0.25">
      <c r="B114" s="49" t="s">
        <v>94</v>
      </c>
      <c r="C114" s="49"/>
      <c r="D114" s="49" t="s">
        <v>49</v>
      </c>
      <c r="E114" s="49" t="s">
        <v>14</v>
      </c>
      <c r="G114" s="49" t="s">
        <v>95</v>
      </c>
      <c r="J114" t="str">
        <f>H2</f>
        <v>Bilbaneverket</v>
      </c>
    </row>
    <row r="115" spans="2:10" x14ac:dyDescent="0.25">
      <c r="B115" s="49">
        <f>B19+B47+B75+B103</f>
        <v>880.19999999999993</v>
      </c>
      <c r="C115" s="49"/>
      <c r="D115" s="49">
        <f>D12+D40+D68+D96</f>
        <v>880.09999999999991</v>
      </c>
      <c r="E115" s="49">
        <f>C96+C68+B33+B5</f>
        <v>850.4</v>
      </c>
      <c r="F115" s="50" t="s">
        <v>39</v>
      </c>
      <c r="G115" s="51">
        <f>B115/4</f>
        <v>220.04999999999998</v>
      </c>
      <c r="H115">
        <v>13</v>
      </c>
      <c r="I115">
        <f>COUNTIF(I2:I110,J115)</f>
        <v>4</v>
      </c>
      <c r="J115" s="52" t="s">
        <v>9</v>
      </c>
    </row>
    <row r="116" spans="2:10" ht="16.5" x14ac:dyDescent="0.3">
      <c r="B116" s="49" t="s">
        <v>67</v>
      </c>
      <c r="C116" s="49" t="s">
        <v>58</v>
      </c>
      <c r="D116" s="49" t="s">
        <v>96</v>
      </c>
      <c r="E116" s="49"/>
      <c r="F116" s="53" t="s">
        <v>67</v>
      </c>
      <c r="G116" s="54">
        <f>B117/5</f>
        <v>224.26</v>
      </c>
      <c r="H116">
        <v>6</v>
      </c>
      <c r="I116" s="55">
        <f>COUNTIF(I2:I110,J116)</f>
        <v>4</v>
      </c>
      <c r="J116" s="56" t="s">
        <v>14</v>
      </c>
    </row>
    <row r="117" spans="2:10" ht="16.5" x14ac:dyDescent="0.3">
      <c r="B117" s="49">
        <f>B12+B68+B96+C75+B40</f>
        <v>1121.3</v>
      </c>
      <c r="C117" s="49">
        <f>C110+C82+C54+C26</f>
        <v>942.2</v>
      </c>
      <c r="D117" s="49">
        <f>D110+D82+D54+D26+C19</f>
        <v>1136.3000000000002</v>
      </c>
      <c r="E117" s="49"/>
      <c r="F117" s="57" t="s">
        <v>21</v>
      </c>
      <c r="G117" s="54">
        <f>B119/4</f>
        <v>211.52499999999998</v>
      </c>
      <c r="H117">
        <v>12</v>
      </c>
      <c r="I117" s="55">
        <f>COUNTIF(I2:I110,J117)</f>
        <v>4</v>
      </c>
      <c r="J117" s="56" t="s">
        <v>10</v>
      </c>
    </row>
    <row r="118" spans="2:10" ht="16.5" x14ac:dyDescent="0.3">
      <c r="B118" s="49" t="s">
        <v>21</v>
      </c>
      <c r="C118" s="49" t="s">
        <v>68</v>
      </c>
      <c r="D118" s="49" t="s">
        <v>25</v>
      </c>
      <c r="E118" s="49" t="s">
        <v>60</v>
      </c>
      <c r="F118" s="57" t="s">
        <v>13</v>
      </c>
      <c r="G118" s="57">
        <f>B115/4</f>
        <v>220.04999999999998</v>
      </c>
      <c r="H118">
        <v>5</v>
      </c>
      <c r="I118" s="55">
        <f>COUNTIF(I2:I110,J118)</f>
        <v>4</v>
      </c>
      <c r="J118" s="60" t="s">
        <v>99</v>
      </c>
    </row>
    <row r="119" spans="2:10" x14ac:dyDescent="0.25">
      <c r="B119" s="49">
        <f>B110+B82+B54+B26</f>
        <v>846.09999999999991</v>
      </c>
      <c r="C119" s="49">
        <f>C89+C61+C33+C5</f>
        <v>962.89999999999986</v>
      </c>
      <c r="D119" s="49">
        <f>D89+D61+D5+D33</f>
        <v>920.09999999999991</v>
      </c>
      <c r="E119" s="49">
        <f>E103+E75+E47+E19</f>
        <v>820.5</v>
      </c>
      <c r="F119" s="61"/>
      <c r="G119" s="62"/>
      <c r="H119">
        <v>3</v>
      </c>
      <c r="J119" t="str">
        <f>H3</f>
        <v>Pollys Pågar</v>
      </c>
    </row>
    <row r="120" spans="2:10" x14ac:dyDescent="0.25">
      <c r="B120" s="49" t="s">
        <v>9</v>
      </c>
      <c r="C120" s="49"/>
      <c r="D120" s="49"/>
      <c r="E120" s="49"/>
      <c r="F120" s="63" t="s">
        <v>58</v>
      </c>
      <c r="G120" s="64">
        <f>C117/4</f>
        <v>235.55</v>
      </c>
      <c r="H120">
        <v>2</v>
      </c>
      <c r="I120">
        <f>COUNTIF(I2:I110,J120)</f>
        <v>4</v>
      </c>
      <c r="J120" s="52" t="s">
        <v>68</v>
      </c>
    </row>
    <row r="121" spans="2:10" x14ac:dyDescent="0.25">
      <c r="B121" s="49">
        <f>E110+E54+E26+E82</f>
        <v>867.2</v>
      </c>
      <c r="C121" s="49"/>
      <c r="D121" s="49"/>
      <c r="E121" s="49" t="s">
        <v>22</v>
      </c>
      <c r="F121" s="65" t="s">
        <v>68</v>
      </c>
      <c r="G121" s="64">
        <f>C119/4</f>
        <v>240.72499999999997</v>
      </c>
      <c r="H121">
        <v>1</v>
      </c>
      <c r="I121">
        <f>COUNTIF(I2:I110,J121)</f>
        <v>4</v>
      </c>
      <c r="J121" s="56" t="s">
        <v>49</v>
      </c>
    </row>
    <row r="122" spans="2:10" x14ac:dyDescent="0.25">
      <c r="B122" t="s">
        <v>99</v>
      </c>
      <c r="C122" t="s">
        <v>10</v>
      </c>
      <c r="D122" t="s">
        <v>104</v>
      </c>
      <c r="E122" s="49">
        <f>E96+E75+E40+E12</f>
        <v>863.7</v>
      </c>
      <c r="F122" s="66" t="s">
        <v>104</v>
      </c>
      <c r="G122" s="67">
        <f>D123/6</f>
        <v>220.03333333333333</v>
      </c>
      <c r="H122">
        <v>9</v>
      </c>
      <c r="I122">
        <f>COUNTIF(I2:I110,J122)</f>
        <v>4</v>
      </c>
      <c r="J122" s="56" t="s">
        <v>60</v>
      </c>
    </row>
    <row r="123" spans="2:10" x14ac:dyDescent="0.25">
      <c r="B123" s="49">
        <f>D103+D75+D47+D19</f>
        <v>843</v>
      </c>
      <c r="C123" s="49">
        <f>C12+C40+B89</f>
        <v>593.6</v>
      </c>
      <c r="D123" s="49">
        <f>C103+E89+E61+E47+E33+E5</f>
        <v>1320.2</v>
      </c>
      <c r="F123" s="68" t="s">
        <v>10</v>
      </c>
      <c r="G123" s="69">
        <f>C123/3</f>
        <v>197.86666666666667</v>
      </c>
      <c r="H123">
        <v>6</v>
      </c>
      <c r="I123">
        <f>COUNTIF(I2:I110,J123)</f>
        <v>4</v>
      </c>
      <c r="J123" s="60" t="s">
        <v>21</v>
      </c>
    </row>
    <row r="124" spans="2:10" x14ac:dyDescent="0.25">
      <c r="F124" s="70" t="s">
        <v>49</v>
      </c>
      <c r="G124" s="69">
        <f>D115/4</f>
        <v>220.02499999999998</v>
      </c>
      <c r="H124">
        <v>14</v>
      </c>
      <c r="J124" t="str">
        <f>H4</f>
        <v>Team Jäger</v>
      </c>
    </row>
    <row r="125" spans="2:10" x14ac:dyDescent="0.25">
      <c r="F125" s="70" t="s">
        <v>96</v>
      </c>
      <c r="G125" s="69">
        <f>D117/5</f>
        <v>227.26000000000005</v>
      </c>
      <c r="H125">
        <v>4</v>
      </c>
      <c r="I125">
        <f>COUNTIF(I2:I110,J125)</f>
        <v>4</v>
      </c>
      <c r="J125" s="52" t="s">
        <v>58</v>
      </c>
    </row>
    <row r="126" spans="2:10" x14ac:dyDescent="0.25">
      <c r="F126" s="70" t="s">
        <v>99</v>
      </c>
      <c r="G126" s="69">
        <f>B123/4</f>
        <v>210.75</v>
      </c>
      <c r="H126">
        <v>10</v>
      </c>
      <c r="I126">
        <f>COUNTIF(I2:I110,J126)</f>
        <v>4</v>
      </c>
      <c r="J126" s="56" t="s">
        <v>13</v>
      </c>
    </row>
    <row r="127" spans="2:10" x14ac:dyDescent="0.25">
      <c r="F127" s="71" t="s">
        <v>97</v>
      </c>
      <c r="G127" s="72">
        <f>D119/4</f>
        <v>230.02499999999998</v>
      </c>
      <c r="H127">
        <v>11</v>
      </c>
      <c r="I127">
        <f>COUNTIF(I2:I110,J127)</f>
        <v>4</v>
      </c>
      <c r="J127" s="56" t="s">
        <v>22</v>
      </c>
    </row>
    <row r="128" spans="2:10" x14ac:dyDescent="0.25">
      <c r="F128" s="73" t="s">
        <v>14</v>
      </c>
      <c r="G128" s="74">
        <f>E115/4</f>
        <v>212.6</v>
      </c>
      <c r="H128">
        <v>8</v>
      </c>
      <c r="I128">
        <f>COUNTIF(I2:I110,J128)</f>
        <v>4</v>
      </c>
      <c r="J128" s="60" t="s">
        <v>25</v>
      </c>
    </row>
    <row r="129" spans="1:10" x14ac:dyDescent="0.25">
      <c r="F129" s="75" t="s">
        <v>22</v>
      </c>
      <c r="G129" s="76">
        <f>E122/4</f>
        <v>215.92500000000001</v>
      </c>
      <c r="H129">
        <v>15</v>
      </c>
      <c r="J129" t="str">
        <f>H5</f>
        <v>Scalextric</v>
      </c>
    </row>
    <row r="130" spans="1:10" x14ac:dyDescent="0.25">
      <c r="F130" s="77" t="s">
        <v>60</v>
      </c>
      <c r="G130" s="78">
        <f>E119/4</f>
        <v>205.125</v>
      </c>
      <c r="H130">
        <v>16</v>
      </c>
      <c r="I130">
        <f>COUNTIF(I2:I110,J130)</f>
        <v>5</v>
      </c>
      <c r="J130" s="52" t="s">
        <v>67</v>
      </c>
    </row>
    <row r="131" spans="1:10" x14ac:dyDescent="0.25">
      <c r="F131" s="99" t="s">
        <v>9</v>
      </c>
      <c r="G131" s="94">
        <f>B121/4</f>
        <v>216.8</v>
      </c>
      <c r="I131">
        <f>COUNTIF(I2:I110,J131)</f>
        <v>6</v>
      </c>
      <c r="J131" s="56" t="s">
        <v>104</v>
      </c>
    </row>
    <row r="132" spans="1:10" x14ac:dyDescent="0.25">
      <c r="I132">
        <f>COUNTIF(I2:I110,J132)</f>
        <v>5</v>
      </c>
      <c r="J132" s="56" t="s">
        <v>11</v>
      </c>
    </row>
    <row r="133" spans="1:10" x14ac:dyDescent="0.25">
      <c r="B133" s="1" t="s">
        <v>60</v>
      </c>
      <c r="C133" s="1" t="s">
        <v>68</v>
      </c>
      <c r="D133" s="1" t="s">
        <v>118</v>
      </c>
      <c r="E133" s="1" t="s">
        <v>49</v>
      </c>
      <c r="I133">
        <f>COUNTIF(I2:I110,J133)</f>
        <v>0</v>
      </c>
      <c r="J133" s="60"/>
    </row>
    <row r="134" spans="1:10" x14ac:dyDescent="0.25">
      <c r="A134" t="s">
        <v>119</v>
      </c>
      <c r="B134" s="1">
        <f>(E119*35.66)/10000</f>
        <v>2.9259029999999999</v>
      </c>
      <c r="C134" s="1">
        <f>(C119*35.66)/10000</f>
        <v>3.433701399999999</v>
      </c>
      <c r="D134" s="1">
        <f>(B119*35.66)/10000</f>
        <v>3.0171925999999991</v>
      </c>
      <c r="E134" s="1">
        <f>(D115*35.66)/10000</f>
        <v>3.1384365999999995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34"/>
  <sheetViews>
    <sheetView workbookViewId="0">
      <selection activeCell="C122" sqref="C122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7" max="7" width="11.5703125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6.5" thickTop="1" thickBot="1" x14ac:dyDescent="0.3">
      <c r="A1" s="7" t="s">
        <v>27</v>
      </c>
      <c r="B1" s="8" t="s">
        <v>28</v>
      </c>
      <c r="C1" s="9" t="s">
        <v>29</v>
      </c>
      <c r="D1" s="10" t="s">
        <v>30</v>
      </c>
      <c r="E1" s="11" t="s">
        <v>31</v>
      </c>
      <c r="F1" s="12" t="s">
        <v>32</v>
      </c>
      <c r="G1" s="13"/>
      <c r="H1" s="14" t="s">
        <v>33</v>
      </c>
      <c r="I1" s="14" t="s">
        <v>34</v>
      </c>
      <c r="J1" s="14" t="s">
        <v>35</v>
      </c>
      <c r="K1" s="15"/>
    </row>
    <row r="2" spans="1:11" ht="15.75" thickTop="1" x14ac:dyDescent="0.25">
      <c r="A2" s="16" t="s">
        <v>36</v>
      </c>
      <c r="B2" s="17"/>
      <c r="C2" s="18"/>
      <c r="D2" s="19"/>
      <c r="E2" s="19"/>
      <c r="F2" s="20" t="s">
        <v>36</v>
      </c>
      <c r="G2" s="21" t="s">
        <v>37</v>
      </c>
      <c r="H2" s="22" t="s">
        <v>134</v>
      </c>
      <c r="I2" s="22" t="s">
        <v>16</v>
      </c>
      <c r="J2" s="22"/>
      <c r="K2" s="18" t="s">
        <v>40</v>
      </c>
    </row>
    <row r="3" spans="1:11" x14ac:dyDescent="0.25">
      <c r="A3" s="23" t="s">
        <v>41</v>
      </c>
      <c r="B3" s="24" t="str">
        <f>I2</f>
        <v>Bosse</v>
      </c>
      <c r="C3" s="25" t="str">
        <f>I3</f>
        <v>Oskar</v>
      </c>
      <c r="D3" s="26" t="str">
        <f>I4</f>
        <v>Anders S</v>
      </c>
      <c r="E3" s="27" t="str">
        <f>I5</f>
        <v>Daniel</v>
      </c>
      <c r="F3" s="1"/>
      <c r="G3" s="28" t="s">
        <v>42</v>
      </c>
      <c r="H3" s="29" t="s">
        <v>53</v>
      </c>
      <c r="I3" s="29" t="s">
        <v>99</v>
      </c>
      <c r="J3" s="29"/>
      <c r="K3" s="18" t="s">
        <v>45</v>
      </c>
    </row>
    <row r="4" spans="1:11" x14ac:dyDescent="0.25">
      <c r="A4" s="23" t="s">
        <v>46</v>
      </c>
      <c r="B4" s="24" t="str">
        <f>H2</f>
        <v>Team Cobra</v>
      </c>
      <c r="C4" s="25" t="str">
        <f>H3</f>
        <v>Bilbaneverket</v>
      </c>
      <c r="D4" s="26" t="str">
        <f>H4</f>
        <v>Team Jäger</v>
      </c>
      <c r="E4" s="27" t="str">
        <f>H5</f>
        <v>Pollys pågar</v>
      </c>
      <c r="F4" s="1"/>
      <c r="G4" s="28" t="s">
        <v>47</v>
      </c>
      <c r="H4" s="29" t="s">
        <v>38</v>
      </c>
      <c r="I4" s="29" t="s">
        <v>136</v>
      </c>
      <c r="J4" s="29"/>
      <c r="K4" s="18" t="s">
        <v>50</v>
      </c>
    </row>
    <row r="5" spans="1:11" x14ac:dyDescent="0.25">
      <c r="A5" s="23" t="s">
        <v>51</v>
      </c>
      <c r="B5" s="30">
        <v>220.7</v>
      </c>
      <c r="C5" s="31">
        <v>215</v>
      </c>
      <c r="D5" s="30">
        <v>225.9</v>
      </c>
      <c r="E5" s="30">
        <v>222.4</v>
      </c>
      <c r="F5" s="1"/>
      <c r="G5" s="28" t="s">
        <v>52</v>
      </c>
      <c r="H5" s="29" t="s">
        <v>137</v>
      </c>
      <c r="I5" s="29" t="s">
        <v>138</v>
      </c>
      <c r="J5" s="29"/>
      <c r="K5" s="18" t="s">
        <v>54</v>
      </c>
    </row>
    <row r="6" spans="1:11" x14ac:dyDescent="0.25">
      <c r="A6" s="23" t="s">
        <v>55</v>
      </c>
      <c r="B6" s="24">
        <f>B5</f>
        <v>220.7</v>
      </c>
      <c r="C6" s="25">
        <f>C5</f>
        <v>215</v>
      </c>
      <c r="D6" s="26">
        <f>D5</f>
        <v>225.9</v>
      </c>
      <c r="E6" s="27">
        <f>E5</f>
        <v>222.4</v>
      </c>
      <c r="F6" s="1"/>
      <c r="K6" s="18"/>
    </row>
    <row r="7" spans="1:11" ht="15.75" thickBot="1" x14ac:dyDescent="0.3">
      <c r="A7" s="32"/>
      <c r="B7" s="33"/>
      <c r="C7" s="34"/>
      <c r="D7" s="33"/>
      <c r="E7" s="33"/>
      <c r="F7" s="35"/>
      <c r="G7" s="36"/>
      <c r="H7" s="36"/>
      <c r="I7" s="36"/>
      <c r="J7" s="36"/>
      <c r="K7" s="34"/>
    </row>
    <row r="8" spans="1:11" ht="16.5" thickTop="1" thickBot="1" x14ac:dyDescent="0.3">
      <c r="A8" s="7" t="s">
        <v>56</v>
      </c>
      <c r="B8" s="8" t="s">
        <v>28</v>
      </c>
      <c r="C8" s="9" t="s">
        <v>29</v>
      </c>
      <c r="D8" s="10" t="s">
        <v>30</v>
      </c>
      <c r="E8" s="11" t="s">
        <v>31</v>
      </c>
      <c r="F8" s="37"/>
      <c r="G8" s="13"/>
      <c r="H8" s="14" t="s">
        <v>33</v>
      </c>
      <c r="I8" s="14" t="s">
        <v>34</v>
      </c>
      <c r="J8" s="14" t="s">
        <v>35</v>
      </c>
      <c r="K8" s="10"/>
    </row>
    <row r="9" spans="1:11" ht="15.75" thickTop="1" x14ac:dyDescent="0.25">
      <c r="A9" s="16" t="s">
        <v>57</v>
      </c>
      <c r="B9" s="17"/>
      <c r="C9" s="18"/>
      <c r="D9" s="17"/>
      <c r="E9" s="17"/>
      <c r="F9" s="20" t="s">
        <v>57</v>
      </c>
      <c r="G9" s="21" t="s">
        <v>37</v>
      </c>
      <c r="H9" s="38" t="str">
        <f>H2</f>
        <v>Team Cobra</v>
      </c>
      <c r="I9" s="22" t="s">
        <v>139</v>
      </c>
      <c r="J9" s="22"/>
      <c r="K9" s="18" t="s">
        <v>40</v>
      </c>
    </row>
    <row r="10" spans="1:11" x14ac:dyDescent="0.25">
      <c r="A10" s="23" t="s">
        <v>41</v>
      </c>
      <c r="B10" s="24" t="str">
        <f>I12</f>
        <v>Magnus Pucko</v>
      </c>
      <c r="C10" s="25" t="str">
        <f>I9</f>
        <v>Jan E</v>
      </c>
      <c r="D10" s="26" t="str">
        <f>I10</f>
        <v>Björn</v>
      </c>
      <c r="E10" s="27" t="str">
        <f>I11</f>
        <v>Tomas</v>
      </c>
      <c r="F10" s="1"/>
      <c r="G10" s="28" t="s">
        <v>42</v>
      </c>
      <c r="H10" s="39" t="str">
        <f>H3</f>
        <v>Bilbaneverket</v>
      </c>
      <c r="I10" s="29" t="s">
        <v>9</v>
      </c>
      <c r="J10" s="29"/>
      <c r="K10" s="18" t="s">
        <v>45</v>
      </c>
    </row>
    <row r="11" spans="1:11" x14ac:dyDescent="0.25">
      <c r="A11" s="23" t="s">
        <v>46</v>
      </c>
      <c r="B11" s="24" t="str">
        <f>H12</f>
        <v>Pollys pågar</v>
      </c>
      <c r="C11" s="25" t="str">
        <f>H9</f>
        <v>Team Cobra</v>
      </c>
      <c r="D11" s="26" t="str">
        <f>H10</f>
        <v>Bilbaneverket</v>
      </c>
      <c r="E11" s="27" t="str">
        <f>H11</f>
        <v>Team Jäger</v>
      </c>
      <c r="F11" s="1"/>
      <c r="G11" s="28" t="s">
        <v>47</v>
      </c>
      <c r="H11" s="39" t="str">
        <f>H4</f>
        <v>Team Jäger</v>
      </c>
      <c r="I11" s="29" t="s">
        <v>39</v>
      </c>
      <c r="J11" s="29"/>
      <c r="K11" s="18" t="s">
        <v>50</v>
      </c>
    </row>
    <row r="12" spans="1:11" x14ac:dyDescent="0.25">
      <c r="A12" s="23" t="s">
        <v>51</v>
      </c>
      <c r="B12" s="30">
        <v>216.9</v>
      </c>
      <c r="C12" s="31">
        <v>224</v>
      </c>
      <c r="D12" s="30">
        <v>226.8</v>
      </c>
      <c r="E12" s="30">
        <v>222</v>
      </c>
      <c r="F12" s="1"/>
      <c r="G12" s="28" t="s">
        <v>52</v>
      </c>
      <c r="H12" s="39" t="str">
        <f>H5</f>
        <v>Pollys pågar</v>
      </c>
      <c r="I12" s="29" t="s">
        <v>140</v>
      </c>
      <c r="J12" s="29"/>
      <c r="K12" s="18" t="s">
        <v>54</v>
      </c>
    </row>
    <row r="13" spans="1:11" x14ac:dyDescent="0.25">
      <c r="A13" s="23" t="s">
        <v>55</v>
      </c>
      <c r="B13" s="24">
        <f>E5+B12</f>
        <v>439.3</v>
      </c>
      <c r="C13" s="25">
        <f>B5+C12</f>
        <v>444.7</v>
      </c>
      <c r="D13" s="26">
        <f>C5+D12</f>
        <v>441.8</v>
      </c>
      <c r="E13" s="27">
        <f>D5+E12</f>
        <v>447.9</v>
      </c>
      <c r="F13" s="1"/>
    </row>
    <row r="14" spans="1:11" ht="15.75" thickBot="1" x14ac:dyDescent="0.3">
      <c r="A14" s="32"/>
      <c r="B14" s="33"/>
      <c r="C14" s="34"/>
      <c r="D14" s="33"/>
      <c r="E14" s="40"/>
      <c r="F14" s="35"/>
      <c r="G14" s="36"/>
      <c r="H14" s="36"/>
      <c r="I14" s="36"/>
      <c r="J14" s="36"/>
      <c r="K14" s="36"/>
    </row>
    <row r="15" spans="1:11" ht="16.5" thickTop="1" thickBot="1" x14ac:dyDescent="0.3">
      <c r="A15" s="7" t="s">
        <v>61</v>
      </c>
      <c r="B15" s="8" t="s">
        <v>28</v>
      </c>
      <c r="C15" s="9" t="s">
        <v>29</v>
      </c>
      <c r="D15" s="10" t="s">
        <v>30</v>
      </c>
      <c r="E15" s="11" t="s">
        <v>31</v>
      </c>
      <c r="F15" s="37"/>
      <c r="G15" s="13"/>
      <c r="H15" s="14" t="s">
        <v>33</v>
      </c>
      <c r="I15" s="14" t="s">
        <v>34</v>
      </c>
      <c r="J15" s="14" t="s">
        <v>35</v>
      </c>
      <c r="K15" s="15"/>
    </row>
    <row r="16" spans="1:11" ht="15.75" thickTop="1" x14ac:dyDescent="0.25">
      <c r="A16" s="16" t="s">
        <v>62</v>
      </c>
      <c r="B16" s="17"/>
      <c r="C16" s="18"/>
      <c r="D16" s="17"/>
      <c r="E16" s="17"/>
      <c r="F16" s="20" t="s">
        <v>62</v>
      </c>
      <c r="G16" s="21" t="s">
        <v>37</v>
      </c>
      <c r="H16" s="38" t="str">
        <f>H9</f>
        <v>Team Cobra</v>
      </c>
      <c r="I16" s="22" t="s">
        <v>44</v>
      </c>
      <c r="J16" s="22"/>
      <c r="K16" s="18" t="s">
        <v>40</v>
      </c>
    </row>
    <row r="17" spans="1:11" x14ac:dyDescent="0.25">
      <c r="A17" s="23" t="s">
        <v>41</v>
      </c>
      <c r="B17" s="24" t="str">
        <f>I18</f>
        <v>Magnus H</v>
      </c>
      <c r="C17" s="25" t="str">
        <f>I19</f>
        <v>Polly</v>
      </c>
      <c r="D17" s="26" t="str">
        <f>I16</f>
        <v>Anders</v>
      </c>
      <c r="E17" s="27" t="str">
        <f>I17</f>
        <v>Peter</v>
      </c>
      <c r="F17" s="1"/>
      <c r="G17" s="28" t="s">
        <v>42</v>
      </c>
      <c r="H17" s="39" t="str">
        <f>H10</f>
        <v>Bilbaneverket</v>
      </c>
      <c r="I17" s="29" t="s">
        <v>23</v>
      </c>
      <c r="J17" s="29"/>
      <c r="K17" s="18" t="s">
        <v>45</v>
      </c>
    </row>
    <row r="18" spans="1:11" x14ac:dyDescent="0.25">
      <c r="A18" s="23" t="s">
        <v>46</v>
      </c>
      <c r="B18" s="24" t="str">
        <f>H18</f>
        <v>Team Jäger</v>
      </c>
      <c r="C18" s="25" t="str">
        <f>H19</f>
        <v>Pollys pågar</v>
      </c>
      <c r="D18" s="26" t="str">
        <f>H16</f>
        <v>Team Cobra</v>
      </c>
      <c r="E18" s="27" t="str">
        <f>H17</f>
        <v>Bilbaneverket</v>
      </c>
      <c r="F18" s="1"/>
      <c r="G18" s="28" t="s">
        <v>47</v>
      </c>
      <c r="H18" s="39" t="str">
        <f>H11</f>
        <v>Team Jäger</v>
      </c>
      <c r="I18" s="29" t="s">
        <v>21</v>
      </c>
      <c r="J18" s="29"/>
      <c r="K18" s="18" t="s">
        <v>50</v>
      </c>
    </row>
    <row r="19" spans="1:11" x14ac:dyDescent="0.25">
      <c r="A19" s="23" t="s">
        <v>51</v>
      </c>
      <c r="B19" s="30">
        <v>214.7</v>
      </c>
      <c r="C19" s="31">
        <v>240.5</v>
      </c>
      <c r="D19" s="30">
        <v>225.1</v>
      </c>
      <c r="E19" s="30">
        <v>195.9</v>
      </c>
      <c r="F19" s="1"/>
      <c r="G19" s="28" t="s">
        <v>52</v>
      </c>
      <c r="H19" s="39" t="str">
        <f>H12</f>
        <v>Pollys pågar</v>
      </c>
      <c r="I19" s="29" t="s">
        <v>68</v>
      </c>
      <c r="J19" s="29"/>
      <c r="K19" s="18" t="s">
        <v>54</v>
      </c>
    </row>
    <row r="20" spans="1:11" x14ac:dyDescent="0.25">
      <c r="A20" s="23" t="s">
        <v>55</v>
      </c>
      <c r="B20" s="24">
        <f>D5+E12+B19</f>
        <v>662.59999999999991</v>
      </c>
      <c r="C20" s="25">
        <f>E5+B12+C19</f>
        <v>679.8</v>
      </c>
      <c r="D20" s="26">
        <f>B5+C12+D19</f>
        <v>669.8</v>
      </c>
      <c r="E20" s="27">
        <f>C5+D12+E19</f>
        <v>637.70000000000005</v>
      </c>
      <c r="F20" s="1"/>
    </row>
    <row r="21" spans="1:11" ht="15.75" thickBot="1" x14ac:dyDescent="0.3">
      <c r="A21" s="32"/>
      <c r="B21" s="33"/>
      <c r="C21" s="34"/>
      <c r="D21" s="33"/>
      <c r="E21" s="33"/>
      <c r="F21" s="35"/>
      <c r="G21" s="36"/>
      <c r="H21" s="36"/>
      <c r="I21" s="36"/>
      <c r="J21" s="36"/>
      <c r="K21" s="36"/>
    </row>
    <row r="22" spans="1:11" ht="16.5" thickTop="1" thickBot="1" x14ac:dyDescent="0.3">
      <c r="A22" s="7" t="s">
        <v>65</v>
      </c>
      <c r="B22" s="8" t="s">
        <v>28</v>
      </c>
      <c r="C22" s="9" t="s">
        <v>29</v>
      </c>
      <c r="D22" s="10" t="s">
        <v>30</v>
      </c>
      <c r="E22" s="11" t="s">
        <v>31</v>
      </c>
      <c r="F22" s="37"/>
      <c r="G22" s="13"/>
      <c r="H22" s="14" t="s">
        <v>33</v>
      </c>
      <c r="I22" s="14" t="s">
        <v>34</v>
      </c>
      <c r="J22" s="14" t="s">
        <v>35</v>
      </c>
      <c r="K22" s="15"/>
    </row>
    <row r="23" spans="1:11" ht="15.75" thickTop="1" x14ac:dyDescent="0.25">
      <c r="A23" s="16" t="s">
        <v>66</v>
      </c>
      <c r="B23" s="17"/>
      <c r="C23" s="18"/>
      <c r="D23" s="17"/>
      <c r="E23" s="17"/>
      <c r="F23" s="20" t="s">
        <v>66</v>
      </c>
      <c r="G23" s="21" t="s">
        <v>37</v>
      </c>
      <c r="H23" s="38" t="str">
        <f>H16</f>
        <v>Team Cobra</v>
      </c>
      <c r="I23" s="22" t="s">
        <v>141</v>
      </c>
      <c r="J23" s="22"/>
      <c r="K23" s="18" t="s">
        <v>40</v>
      </c>
    </row>
    <row r="24" spans="1:11" x14ac:dyDescent="0.25">
      <c r="A24" s="23" t="s">
        <v>41</v>
      </c>
      <c r="B24" s="24" t="str">
        <f>I24</f>
        <v>Henrik</v>
      </c>
      <c r="C24" s="25" t="str">
        <f>I25</f>
        <v>Pontus</v>
      </c>
      <c r="D24" s="26" t="str">
        <f>I26</f>
        <v>Hampus</v>
      </c>
      <c r="E24" s="27" t="str">
        <f>I23</f>
        <v>Michael</v>
      </c>
      <c r="F24" s="1"/>
      <c r="G24" s="28" t="s">
        <v>42</v>
      </c>
      <c r="H24" s="39" t="str">
        <f>H17</f>
        <v>Bilbaneverket</v>
      </c>
      <c r="I24" s="29" t="s">
        <v>14</v>
      </c>
      <c r="J24" s="29"/>
      <c r="K24" s="18" t="s">
        <v>45</v>
      </c>
    </row>
    <row r="25" spans="1:11" x14ac:dyDescent="0.25">
      <c r="A25" s="23" t="s">
        <v>46</v>
      </c>
      <c r="B25" s="24" t="str">
        <f>H24</f>
        <v>Bilbaneverket</v>
      </c>
      <c r="C25" s="25" t="str">
        <f>H25</f>
        <v>Team Jäger</v>
      </c>
      <c r="D25" s="26" t="str">
        <f>H26</f>
        <v>Pollys pågar</v>
      </c>
      <c r="E25" s="27" t="str">
        <f>H23</f>
        <v>Team Cobra</v>
      </c>
      <c r="F25" s="1"/>
      <c r="G25" s="28" t="s">
        <v>47</v>
      </c>
      <c r="H25" s="39" t="str">
        <f>H18</f>
        <v>Team Jäger</v>
      </c>
      <c r="I25" s="29" t="s">
        <v>58</v>
      </c>
      <c r="J25" s="29"/>
      <c r="K25" s="18" t="s">
        <v>50</v>
      </c>
    </row>
    <row r="26" spans="1:11" x14ac:dyDescent="0.25">
      <c r="A26" s="23" t="s">
        <v>51</v>
      </c>
      <c r="B26" s="30">
        <v>141.9</v>
      </c>
      <c r="C26" s="31">
        <v>236.6</v>
      </c>
      <c r="D26" s="30">
        <v>222.3</v>
      </c>
      <c r="E26" s="30">
        <v>223.6</v>
      </c>
      <c r="F26" s="1"/>
      <c r="G26" s="28" t="s">
        <v>52</v>
      </c>
      <c r="H26" s="39" t="str">
        <f>H19</f>
        <v>Pollys pågar</v>
      </c>
      <c r="I26" s="29" t="s">
        <v>49</v>
      </c>
      <c r="J26" s="29"/>
      <c r="K26" s="18" t="s">
        <v>54</v>
      </c>
    </row>
    <row r="27" spans="1:11" x14ac:dyDescent="0.25">
      <c r="A27" s="23" t="s">
        <v>55</v>
      </c>
      <c r="B27" s="24">
        <f>C5+D12+E19+B26</f>
        <v>779.6</v>
      </c>
      <c r="C27" s="25">
        <f>D5+E12+B19+C26</f>
        <v>899.19999999999993</v>
      </c>
      <c r="D27" s="26">
        <f>E5+B12+C19+D26</f>
        <v>902.09999999999991</v>
      </c>
      <c r="E27" s="27">
        <f>B5+C12+D19+E26</f>
        <v>893.4</v>
      </c>
      <c r="F27" s="1"/>
    </row>
    <row r="28" spans="1:11" ht="15.75" thickBot="1" x14ac:dyDescent="0.3">
      <c r="A28" s="41"/>
      <c r="B28" s="42"/>
      <c r="C28" s="43"/>
      <c r="D28" s="42"/>
      <c r="E28" s="42"/>
      <c r="F28" s="44"/>
      <c r="G28" s="45"/>
      <c r="H28" s="45"/>
      <c r="I28" s="45"/>
      <c r="J28" s="45"/>
      <c r="K28" s="45"/>
    </row>
    <row r="29" spans="1:11" ht="16.5" thickTop="1" thickBot="1" x14ac:dyDescent="0.3">
      <c r="A29" s="7" t="s">
        <v>69</v>
      </c>
      <c r="B29" s="8" t="s">
        <v>28</v>
      </c>
      <c r="C29" s="9" t="s">
        <v>29</v>
      </c>
      <c r="D29" s="10" t="s">
        <v>30</v>
      </c>
      <c r="E29" s="11" t="s">
        <v>31</v>
      </c>
      <c r="F29" s="37"/>
      <c r="G29" s="13"/>
      <c r="H29" s="14" t="s">
        <v>33</v>
      </c>
      <c r="I29" s="14" t="s">
        <v>34</v>
      </c>
      <c r="J29" s="14" t="s">
        <v>35</v>
      </c>
      <c r="K29" s="15"/>
    </row>
    <row r="30" spans="1:11" ht="15.75" thickTop="1" x14ac:dyDescent="0.25">
      <c r="A30" s="16" t="s">
        <v>70</v>
      </c>
      <c r="B30" s="17"/>
      <c r="C30" s="18"/>
      <c r="D30" s="17"/>
      <c r="E30" s="17"/>
      <c r="F30" s="20" t="s">
        <v>70</v>
      </c>
      <c r="G30" s="21" t="s">
        <v>37</v>
      </c>
      <c r="H30" s="38" t="str">
        <f>H23</f>
        <v>Team Cobra</v>
      </c>
      <c r="I30" s="22" t="s">
        <v>16</v>
      </c>
      <c r="J30" s="22"/>
      <c r="K30" s="18" t="s">
        <v>40</v>
      </c>
    </row>
    <row r="31" spans="1:11" x14ac:dyDescent="0.25">
      <c r="A31" s="23" t="s">
        <v>41</v>
      </c>
      <c r="B31" s="24" t="str">
        <f>I30</f>
        <v>Bosse</v>
      </c>
      <c r="C31" s="25" t="str">
        <f>I31</f>
        <v>Oskar</v>
      </c>
      <c r="D31" s="26" t="str">
        <f>I32</f>
        <v>Anders S</v>
      </c>
      <c r="E31" s="27" t="str">
        <f>I33</f>
        <v>Daniel</v>
      </c>
      <c r="F31" s="1"/>
      <c r="G31" s="28" t="s">
        <v>42</v>
      </c>
      <c r="H31" s="39" t="str">
        <f>H24</f>
        <v>Bilbaneverket</v>
      </c>
      <c r="I31" s="29" t="s">
        <v>99</v>
      </c>
      <c r="J31" s="29"/>
      <c r="K31" s="18" t="s">
        <v>45</v>
      </c>
    </row>
    <row r="32" spans="1:11" x14ac:dyDescent="0.25">
      <c r="A32" s="23" t="s">
        <v>46</v>
      </c>
      <c r="B32" s="24" t="str">
        <f>H30</f>
        <v>Team Cobra</v>
      </c>
      <c r="C32" s="25" t="str">
        <f>H31</f>
        <v>Bilbaneverket</v>
      </c>
      <c r="D32" s="26" t="str">
        <f>H32</f>
        <v>Team Jäger</v>
      </c>
      <c r="E32" s="27" t="str">
        <f>H33</f>
        <v>Pollys pågar</v>
      </c>
      <c r="F32" s="1"/>
      <c r="G32" s="28" t="s">
        <v>47</v>
      </c>
      <c r="H32" s="39" t="str">
        <f>H25</f>
        <v>Team Jäger</v>
      </c>
      <c r="I32" s="29" t="s">
        <v>136</v>
      </c>
      <c r="J32" s="29"/>
      <c r="K32" s="18" t="s">
        <v>50</v>
      </c>
    </row>
    <row r="33" spans="1:11" x14ac:dyDescent="0.25">
      <c r="A33" s="23" t="s">
        <v>51</v>
      </c>
      <c r="B33" s="30">
        <v>221.1</v>
      </c>
      <c r="C33" s="31">
        <v>235.7</v>
      </c>
      <c r="D33" s="30">
        <v>226.1</v>
      </c>
      <c r="E33" s="30">
        <v>226.4</v>
      </c>
      <c r="F33" s="1"/>
      <c r="G33" s="28" t="s">
        <v>52</v>
      </c>
      <c r="H33" s="39" t="str">
        <f>H26</f>
        <v>Pollys pågar</v>
      </c>
      <c r="I33" s="29" t="s">
        <v>138</v>
      </c>
      <c r="J33" s="29"/>
      <c r="K33" s="18" t="s">
        <v>54</v>
      </c>
    </row>
    <row r="34" spans="1:11" x14ac:dyDescent="0.25">
      <c r="A34" s="23" t="s">
        <v>55</v>
      </c>
      <c r="B34" s="24">
        <f>B5+C12+D19+E26+B33</f>
        <v>1114.5</v>
      </c>
      <c r="C34" s="25">
        <f>C5+D12+E19+B26+C33</f>
        <v>1015.3</v>
      </c>
      <c r="D34" s="26">
        <f>D5+E12+B19+C26+D33</f>
        <v>1125.3</v>
      </c>
      <c r="E34" s="27">
        <f>E5+B12+C19+D26+E33</f>
        <v>1128.5</v>
      </c>
      <c r="F34" s="1"/>
      <c r="K34" s="18"/>
    </row>
    <row r="35" spans="1:11" ht="15.75" thickBot="1" x14ac:dyDescent="0.3">
      <c r="A35" s="32"/>
      <c r="B35" s="33"/>
      <c r="C35" s="34"/>
      <c r="D35" s="33"/>
      <c r="E35" s="33"/>
      <c r="F35" s="35"/>
      <c r="G35" s="36"/>
      <c r="H35" s="36"/>
      <c r="I35" s="36"/>
      <c r="J35" s="36"/>
      <c r="K35" s="34"/>
    </row>
    <row r="36" spans="1:11" ht="16.5" thickTop="1" thickBot="1" x14ac:dyDescent="0.3">
      <c r="A36" s="46" t="s">
        <v>71</v>
      </c>
      <c r="B36" s="8" t="s">
        <v>28</v>
      </c>
      <c r="C36" s="9" t="s">
        <v>29</v>
      </c>
      <c r="D36" s="10" t="s">
        <v>30</v>
      </c>
      <c r="E36" s="11" t="s">
        <v>31</v>
      </c>
      <c r="F36" s="37"/>
      <c r="G36" s="13"/>
      <c r="H36" s="14" t="s">
        <v>33</v>
      </c>
      <c r="I36" s="14" t="s">
        <v>34</v>
      </c>
      <c r="J36" s="14" t="s">
        <v>35</v>
      </c>
      <c r="K36" s="10"/>
    </row>
    <row r="37" spans="1:11" ht="15.75" thickTop="1" x14ac:dyDescent="0.25">
      <c r="A37" s="47" t="s">
        <v>72</v>
      </c>
      <c r="B37" s="17"/>
      <c r="C37" s="18"/>
      <c r="D37" s="17"/>
      <c r="E37" s="17"/>
      <c r="F37" s="20" t="s">
        <v>72</v>
      </c>
      <c r="G37" s="21" t="s">
        <v>37</v>
      </c>
      <c r="H37" s="38" t="str">
        <f>H30</f>
        <v>Team Cobra</v>
      </c>
      <c r="I37" s="22" t="s">
        <v>139</v>
      </c>
      <c r="J37" s="22"/>
      <c r="K37" s="18" t="s">
        <v>40</v>
      </c>
    </row>
    <row r="38" spans="1:11" x14ac:dyDescent="0.25">
      <c r="A38" s="23" t="s">
        <v>41</v>
      </c>
      <c r="B38" s="24" t="str">
        <f>I40</f>
        <v>Magnus Pucko</v>
      </c>
      <c r="C38" s="25" t="str">
        <f>I37</f>
        <v>Jan E</v>
      </c>
      <c r="D38" s="26" t="str">
        <f>I38</f>
        <v>Björn</v>
      </c>
      <c r="E38" s="27" t="str">
        <f>I39</f>
        <v>Tomas</v>
      </c>
      <c r="F38" s="1"/>
      <c r="G38" s="28" t="s">
        <v>42</v>
      </c>
      <c r="H38" s="39" t="str">
        <f>H31</f>
        <v>Bilbaneverket</v>
      </c>
      <c r="I38" s="29" t="s">
        <v>9</v>
      </c>
      <c r="J38" s="29"/>
      <c r="K38" s="18" t="s">
        <v>45</v>
      </c>
    </row>
    <row r="39" spans="1:11" x14ac:dyDescent="0.25">
      <c r="A39" s="23" t="s">
        <v>46</v>
      </c>
      <c r="B39" s="24" t="str">
        <f>H40</f>
        <v>Pollys pågar</v>
      </c>
      <c r="C39" s="25" t="str">
        <f>H37</f>
        <v>Team Cobra</v>
      </c>
      <c r="D39" s="26" t="str">
        <f>H38</f>
        <v>Bilbaneverket</v>
      </c>
      <c r="E39" s="27" t="str">
        <f>H39</f>
        <v>Team Jäger</v>
      </c>
      <c r="F39" s="1"/>
      <c r="G39" s="28" t="s">
        <v>47</v>
      </c>
      <c r="H39" s="39" t="str">
        <f>H32</f>
        <v>Team Jäger</v>
      </c>
      <c r="I39" s="29" t="s">
        <v>39</v>
      </c>
      <c r="J39" s="29"/>
      <c r="K39" s="18" t="s">
        <v>50</v>
      </c>
    </row>
    <row r="40" spans="1:11" x14ac:dyDescent="0.25">
      <c r="A40" s="23" t="s">
        <v>51</v>
      </c>
      <c r="B40" s="30">
        <v>222.9</v>
      </c>
      <c r="C40" s="31">
        <v>227.2</v>
      </c>
      <c r="D40" s="30">
        <v>230.1</v>
      </c>
      <c r="E40" s="30">
        <v>220.6</v>
      </c>
      <c r="F40" s="1"/>
      <c r="G40" s="28" t="s">
        <v>52</v>
      </c>
      <c r="H40" s="39" t="str">
        <f>H33</f>
        <v>Pollys pågar</v>
      </c>
      <c r="I40" s="29" t="s">
        <v>140</v>
      </c>
      <c r="J40" s="29"/>
      <c r="K40" s="18" t="s">
        <v>54</v>
      </c>
    </row>
    <row r="41" spans="1:11" x14ac:dyDescent="0.25">
      <c r="A41" s="23" t="s">
        <v>55</v>
      </c>
      <c r="B41" s="24">
        <f>E5+B12+C19+D26+E33+B40</f>
        <v>1351.4</v>
      </c>
      <c r="C41" s="25">
        <f>B5+C12+D19+E26+B33+C40</f>
        <v>1341.7</v>
      </c>
      <c r="D41" s="26">
        <f>C5+D12+E19+B26+C33+D40</f>
        <v>1245.3999999999999</v>
      </c>
      <c r="E41" s="27">
        <f>D5+E12+B19+C26+D33+E40</f>
        <v>1345.8999999999999</v>
      </c>
      <c r="F41" s="1"/>
    </row>
    <row r="42" spans="1:11" ht="15.75" thickBot="1" x14ac:dyDescent="0.3">
      <c r="A42" s="32"/>
      <c r="B42" s="33"/>
      <c r="C42" s="34"/>
      <c r="D42" s="33"/>
      <c r="E42" s="33"/>
      <c r="F42" s="35"/>
      <c r="G42" s="36"/>
      <c r="H42" s="36"/>
      <c r="I42" s="36"/>
      <c r="J42" s="36"/>
      <c r="K42" s="36"/>
    </row>
    <row r="43" spans="1:11" ht="16.5" thickTop="1" thickBot="1" x14ac:dyDescent="0.3">
      <c r="A43" s="46" t="s">
        <v>73</v>
      </c>
      <c r="B43" s="8" t="s">
        <v>28</v>
      </c>
      <c r="C43" s="9" t="s">
        <v>29</v>
      </c>
      <c r="D43" s="10" t="s">
        <v>30</v>
      </c>
      <c r="E43" s="11" t="s">
        <v>31</v>
      </c>
      <c r="F43" s="37"/>
      <c r="G43" s="13"/>
      <c r="H43" s="14" t="s">
        <v>33</v>
      </c>
      <c r="I43" s="14" t="s">
        <v>34</v>
      </c>
      <c r="J43" s="14" t="s">
        <v>35</v>
      </c>
      <c r="K43" s="15"/>
    </row>
    <row r="44" spans="1:11" ht="15.75" thickTop="1" x14ac:dyDescent="0.25">
      <c r="A44" s="47" t="s">
        <v>74</v>
      </c>
      <c r="B44" s="17"/>
      <c r="C44" s="18"/>
      <c r="D44" s="17"/>
      <c r="E44" s="17"/>
      <c r="F44" s="20" t="s">
        <v>74</v>
      </c>
      <c r="G44" s="21" t="s">
        <v>37</v>
      </c>
      <c r="H44" s="38" t="str">
        <f>H37</f>
        <v>Team Cobra</v>
      </c>
      <c r="I44" s="22" t="s">
        <v>16</v>
      </c>
      <c r="J44" s="22"/>
      <c r="K44" s="18" t="s">
        <v>40</v>
      </c>
    </row>
    <row r="45" spans="1:11" x14ac:dyDescent="0.25">
      <c r="A45" s="23" t="s">
        <v>41</v>
      </c>
      <c r="B45" s="24" t="str">
        <f>I46</f>
        <v>Magnus H</v>
      </c>
      <c r="C45" s="25" t="str">
        <f>I47</f>
        <v>Polly</v>
      </c>
      <c r="D45" s="26" t="str">
        <f>I44</f>
        <v>Bosse</v>
      </c>
      <c r="E45" s="27" t="str">
        <f>I45</f>
        <v>Peter</v>
      </c>
      <c r="F45" s="1"/>
      <c r="G45" s="28" t="s">
        <v>42</v>
      </c>
      <c r="H45" s="39" t="str">
        <f>H38</f>
        <v>Bilbaneverket</v>
      </c>
      <c r="I45" s="29" t="s">
        <v>23</v>
      </c>
      <c r="J45" s="29"/>
      <c r="K45" s="18" t="s">
        <v>45</v>
      </c>
    </row>
    <row r="46" spans="1:11" x14ac:dyDescent="0.25">
      <c r="A46" s="23" t="s">
        <v>46</v>
      </c>
      <c r="B46" s="24" t="str">
        <f>H46</f>
        <v>Team Jäger</v>
      </c>
      <c r="C46" s="25" t="str">
        <f>H47</f>
        <v>Pollys pågar</v>
      </c>
      <c r="D46" s="26" t="str">
        <f>H44</f>
        <v>Team Cobra</v>
      </c>
      <c r="E46" s="27" t="str">
        <f>H45</f>
        <v>Bilbaneverket</v>
      </c>
      <c r="F46" s="1"/>
      <c r="G46" s="28" t="s">
        <v>47</v>
      </c>
      <c r="H46" s="39" t="str">
        <f>H39</f>
        <v>Team Jäger</v>
      </c>
      <c r="I46" s="29" t="s">
        <v>21</v>
      </c>
      <c r="J46" s="29"/>
      <c r="K46" s="18" t="s">
        <v>50</v>
      </c>
    </row>
    <row r="47" spans="1:11" x14ac:dyDescent="0.25">
      <c r="A47" s="23" t="s">
        <v>51</v>
      </c>
      <c r="B47" s="30">
        <v>221.4</v>
      </c>
      <c r="C47" s="31">
        <v>245.4</v>
      </c>
      <c r="D47" s="30">
        <v>223.9</v>
      </c>
      <c r="E47" s="30">
        <v>223.7</v>
      </c>
      <c r="F47" s="1"/>
      <c r="G47" s="28" t="s">
        <v>52</v>
      </c>
      <c r="H47" s="39" t="str">
        <f>H40</f>
        <v>Pollys pågar</v>
      </c>
      <c r="I47" s="29" t="s">
        <v>68</v>
      </c>
      <c r="J47" s="29"/>
      <c r="K47" s="18" t="s">
        <v>54</v>
      </c>
    </row>
    <row r="48" spans="1:11" x14ac:dyDescent="0.25">
      <c r="A48" s="23" t="s">
        <v>55</v>
      </c>
      <c r="B48" s="24">
        <f>D5+E12+B19+C26+D33+E40+B47</f>
        <v>1567.3</v>
      </c>
      <c r="C48" s="25">
        <f>E5+B12+C19+D26+E33+B40+C47</f>
        <v>1596.8000000000002</v>
      </c>
      <c r="D48" s="26">
        <f>B5+C12+D19+E26+B33+C40+D47</f>
        <v>1565.6000000000001</v>
      </c>
      <c r="E48" s="27">
        <f>C5+D12+E19+B26+C33+D40+E47</f>
        <v>1469.1</v>
      </c>
      <c r="F48" s="1"/>
    </row>
    <row r="49" spans="1:11" ht="15.75" thickBot="1" x14ac:dyDescent="0.3">
      <c r="A49" s="32"/>
      <c r="B49" s="33"/>
      <c r="C49" s="34"/>
      <c r="D49" s="33"/>
      <c r="E49" s="33"/>
      <c r="F49" s="35"/>
      <c r="G49" s="36"/>
      <c r="H49" s="36"/>
      <c r="I49" s="36"/>
      <c r="J49" s="36"/>
      <c r="K49" s="36"/>
    </row>
    <row r="50" spans="1:11" ht="16.5" thickTop="1" thickBot="1" x14ac:dyDescent="0.3">
      <c r="A50" s="46" t="s">
        <v>75</v>
      </c>
      <c r="B50" s="8" t="s">
        <v>28</v>
      </c>
      <c r="C50" s="9" t="s">
        <v>29</v>
      </c>
      <c r="D50" s="10" t="s">
        <v>30</v>
      </c>
      <c r="E50" s="11" t="s">
        <v>31</v>
      </c>
      <c r="F50" s="37"/>
      <c r="G50" s="13"/>
      <c r="H50" s="14" t="s">
        <v>33</v>
      </c>
      <c r="I50" s="14" t="s">
        <v>34</v>
      </c>
      <c r="J50" s="14" t="s">
        <v>35</v>
      </c>
      <c r="K50" s="15"/>
    </row>
    <row r="51" spans="1:11" ht="15.75" thickTop="1" x14ac:dyDescent="0.25">
      <c r="A51" s="47" t="s">
        <v>76</v>
      </c>
      <c r="B51" s="17"/>
      <c r="C51" s="18"/>
      <c r="D51" s="17"/>
      <c r="E51" s="17"/>
      <c r="F51" s="20" t="s">
        <v>76</v>
      </c>
      <c r="G51" s="21" t="s">
        <v>37</v>
      </c>
      <c r="H51" s="38" t="str">
        <f>H44</f>
        <v>Team Cobra</v>
      </c>
      <c r="I51" s="22" t="s">
        <v>141</v>
      </c>
      <c r="J51" s="22"/>
      <c r="K51" s="18" t="s">
        <v>40</v>
      </c>
    </row>
    <row r="52" spans="1:11" x14ac:dyDescent="0.25">
      <c r="A52" s="23" t="s">
        <v>41</v>
      </c>
      <c r="B52" s="24" t="str">
        <f>I52</f>
        <v>Henrik</v>
      </c>
      <c r="C52" s="25" t="str">
        <f>I53</f>
        <v>Pontus</v>
      </c>
      <c r="D52" s="26" t="str">
        <f>I54</f>
        <v>Hampus</v>
      </c>
      <c r="E52" s="27" t="str">
        <f>I51</f>
        <v>Michael</v>
      </c>
      <c r="F52" s="1"/>
      <c r="G52" s="28" t="s">
        <v>42</v>
      </c>
      <c r="H52" s="39" t="str">
        <f>H45</f>
        <v>Bilbaneverket</v>
      </c>
      <c r="I52" s="29" t="s">
        <v>14</v>
      </c>
      <c r="J52" s="29"/>
      <c r="K52" s="18" t="s">
        <v>45</v>
      </c>
    </row>
    <row r="53" spans="1:11" x14ac:dyDescent="0.25">
      <c r="A53" s="23" t="s">
        <v>46</v>
      </c>
      <c r="B53" s="24" t="str">
        <f>H52</f>
        <v>Bilbaneverket</v>
      </c>
      <c r="C53" s="25" t="str">
        <f>H53</f>
        <v>Team Jäger</v>
      </c>
      <c r="D53" s="26" t="str">
        <f>H54</f>
        <v>Pollys pågar</v>
      </c>
      <c r="E53" s="27" t="str">
        <f>H51</f>
        <v>Team Cobra</v>
      </c>
      <c r="F53" s="1"/>
      <c r="G53" s="28" t="s">
        <v>47</v>
      </c>
      <c r="H53" s="39" t="str">
        <f>H46</f>
        <v>Team Jäger</v>
      </c>
      <c r="I53" s="29" t="s">
        <v>58</v>
      </c>
      <c r="J53" s="29"/>
      <c r="K53" s="18" t="s">
        <v>50</v>
      </c>
    </row>
    <row r="54" spans="1:11" x14ac:dyDescent="0.25">
      <c r="A54" s="23" t="s">
        <v>51</v>
      </c>
      <c r="B54" s="30">
        <v>210.7</v>
      </c>
      <c r="C54" s="31">
        <v>236</v>
      </c>
      <c r="D54" s="30">
        <v>225</v>
      </c>
      <c r="E54" s="30">
        <v>228.6</v>
      </c>
      <c r="F54" s="1"/>
      <c r="G54" s="28" t="s">
        <v>52</v>
      </c>
      <c r="H54" s="39" t="str">
        <f>H47</f>
        <v>Pollys pågar</v>
      </c>
      <c r="I54" s="29" t="s">
        <v>49</v>
      </c>
      <c r="J54" s="29"/>
      <c r="K54" s="18" t="s">
        <v>54</v>
      </c>
    </row>
    <row r="55" spans="1:11" x14ac:dyDescent="0.25">
      <c r="A55" s="23" t="s">
        <v>55</v>
      </c>
      <c r="B55" s="24">
        <f>C5+D12+E19+B26+C33+D40+E47+B54</f>
        <v>1679.8</v>
      </c>
      <c r="C55" s="25">
        <f>D5+E12+B19+C26+D33+E40+B47+C54</f>
        <v>1803.3</v>
      </c>
      <c r="D55" s="26">
        <f>E5+B12+C19+D26+E33+B40+C47+D54</f>
        <v>1821.8000000000002</v>
      </c>
      <c r="E55" s="27">
        <f>B5+C12+D19+E26+B33+C40+D47+E54</f>
        <v>1794.2</v>
      </c>
      <c r="F55" s="1"/>
    </row>
    <row r="56" spans="1:11" ht="15.75" thickBot="1" x14ac:dyDescent="0.3">
      <c r="A56" s="41"/>
      <c r="B56" s="42"/>
      <c r="C56" s="43"/>
      <c r="D56" s="42"/>
      <c r="E56" s="42"/>
      <c r="F56" s="44"/>
      <c r="G56" s="45"/>
      <c r="H56" s="45"/>
      <c r="I56" s="45"/>
      <c r="J56" s="45"/>
      <c r="K56" s="45"/>
    </row>
    <row r="57" spans="1:11" ht="16.5" thickTop="1" thickBot="1" x14ac:dyDescent="0.3">
      <c r="A57" s="46" t="s">
        <v>77</v>
      </c>
      <c r="B57" s="8" t="s">
        <v>28</v>
      </c>
      <c r="C57" s="9" t="s">
        <v>29</v>
      </c>
      <c r="D57" s="10" t="s">
        <v>30</v>
      </c>
      <c r="E57" s="11" t="s">
        <v>31</v>
      </c>
      <c r="F57" s="37"/>
      <c r="G57" s="13"/>
      <c r="H57" s="14" t="s">
        <v>33</v>
      </c>
      <c r="I57" s="14" t="s">
        <v>34</v>
      </c>
      <c r="J57" s="14" t="s">
        <v>35</v>
      </c>
      <c r="K57" s="15"/>
    </row>
    <row r="58" spans="1:11" ht="15.75" thickTop="1" x14ac:dyDescent="0.25">
      <c r="A58" s="47" t="s">
        <v>78</v>
      </c>
      <c r="B58" s="17"/>
      <c r="C58" s="18"/>
      <c r="D58" s="17"/>
      <c r="E58" s="17"/>
      <c r="F58" s="20" t="s">
        <v>78</v>
      </c>
      <c r="G58" s="21" t="s">
        <v>37</v>
      </c>
      <c r="H58" s="38" t="str">
        <f>H51</f>
        <v>Team Cobra</v>
      </c>
      <c r="I58" s="22" t="s">
        <v>44</v>
      </c>
      <c r="J58" s="22"/>
      <c r="K58" s="18" t="s">
        <v>40</v>
      </c>
    </row>
    <row r="59" spans="1:11" x14ac:dyDescent="0.25">
      <c r="A59" s="23" t="s">
        <v>41</v>
      </c>
      <c r="B59" s="24" t="str">
        <f>I58</f>
        <v>Anders</v>
      </c>
      <c r="C59" s="25" t="str">
        <f>I59</f>
        <v>Oskar</v>
      </c>
      <c r="D59" s="26" t="str">
        <f>I60</f>
        <v>Anders S</v>
      </c>
      <c r="E59" s="27" t="str">
        <f>I61</f>
        <v>Daniel</v>
      </c>
      <c r="F59" s="1"/>
      <c r="G59" s="28" t="s">
        <v>42</v>
      </c>
      <c r="H59" s="39" t="str">
        <f>H52</f>
        <v>Bilbaneverket</v>
      </c>
      <c r="I59" s="29" t="s">
        <v>99</v>
      </c>
      <c r="J59" s="29"/>
      <c r="K59" s="18" t="s">
        <v>45</v>
      </c>
    </row>
    <row r="60" spans="1:11" x14ac:dyDescent="0.25">
      <c r="A60" s="23" t="s">
        <v>46</v>
      </c>
      <c r="B60" s="24" t="str">
        <f>H58</f>
        <v>Team Cobra</v>
      </c>
      <c r="C60" s="25" t="str">
        <f>H59</f>
        <v>Bilbaneverket</v>
      </c>
      <c r="D60" s="26" t="str">
        <f>H60</f>
        <v>Team Jäger</v>
      </c>
      <c r="E60" s="27" t="str">
        <f>H61</f>
        <v>Pollys pågar</v>
      </c>
      <c r="F60" s="1"/>
      <c r="G60" s="28" t="s">
        <v>47</v>
      </c>
      <c r="H60" s="39" t="str">
        <f>H53</f>
        <v>Team Jäger</v>
      </c>
      <c r="I60" s="29" t="s">
        <v>136</v>
      </c>
      <c r="J60" s="29"/>
      <c r="K60" s="18" t="s">
        <v>50</v>
      </c>
    </row>
    <row r="61" spans="1:11" x14ac:dyDescent="0.25">
      <c r="A61" s="23" t="s">
        <v>51</v>
      </c>
      <c r="B61" s="30">
        <v>224.4</v>
      </c>
      <c r="C61" s="31">
        <v>234</v>
      </c>
      <c r="D61" s="30">
        <v>226.6</v>
      </c>
      <c r="E61" s="30">
        <v>232.1</v>
      </c>
      <c r="F61" s="1"/>
      <c r="G61" s="28" t="s">
        <v>52</v>
      </c>
      <c r="H61" s="39" t="str">
        <f>H54</f>
        <v>Pollys pågar</v>
      </c>
      <c r="I61" s="29" t="s">
        <v>138</v>
      </c>
      <c r="J61" s="29"/>
      <c r="K61" s="18" t="s">
        <v>54</v>
      </c>
    </row>
    <row r="62" spans="1:11" x14ac:dyDescent="0.25">
      <c r="A62" s="23" t="s">
        <v>55</v>
      </c>
      <c r="B62" s="24">
        <f>B5+C12+D19+E26+B33+C40+D47+E54+B61</f>
        <v>2018.6000000000001</v>
      </c>
      <c r="C62" s="25">
        <f>C5+D12+E19+B26+C33+D40+E47+B54+C61</f>
        <v>1913.8</v>
      </c>
      <c r="D62" s="26">
        <f>D5+E12+B19+C26+D33+E40+B47+C54+D61</f>
        <v>2029.8999999999999</v>
      </c>
      <c r="E62" s="27">
        <f>E5+B12+C19+D26+E33+B40+C47+D54+E61</f>
        <v>2053.9</v>
      </c>
      <c r="F62" s="1"/>
      <c r="K62" s="18"/>
    </row>
    <row r="63" spans="1:11" ht="15.75" thickBot="1" x14ac:dyDescent="0.3">
      <c r="A63" s="32"/>
      <c r="B63" s="33"/>
      <c r="C63" s="34"/>
      <c r="D63" s="33"/>
      <c r="E63" s="33"/>
      <c r="F63" s="35"/>
      <c r="G63" s="36"/>
      <c r="H63" s="36"/>
      <c r="I63" s="36"/>
      <c r="J63" s="36"/>
      <c r="K63" s="34"/>
    </row>
    <row r="64" spans="1:11" ht="16.5" thickTop="1" thickBot="1" x14ac:dyDescent="0.3">
      <c r="A64" s="46" t="s">
        <v>80</v>
      </c>
      <c r="B64" s="8" t="s">
        <v>28</v>
      </c>
      <c r="C64" s="9" t="s">
        <v>29</v>
      </c>
      <c r="D64" s="10" t="s">
        <v>30</v>
      </c>
      <c r="E64" s="11" t="s">
        <v>31</v>
      </c>
      <c r="F64" s="37"/>
      <c r="G64" s="13"/>
      <c r="H64" s="14" t="s">
        <v>33</v>
      </c>
      <c r="I64" s="14" t="s">
        <v>34</v>
      </c>
      <c r="J64" s="14" t="s">
        <v>35</v>
      </c>
      <c r="K64" s="10"/>
    </row>
    <row r="65" spans="1:11" ht="15.75" thickTop="1" x14ac:dyDescent="0.25">
      <c r="A65" s="47" t="s">
        <v>81</v>
      </c>
      <c r="B65" s="17"/>
      <c r="C65" s="18"/>
      <c r="D65" s="17"/>
      <c r="E65" s="17"/>
      <c r="F65" s="20" t="s">
        <v>81</v>
      </c>
      <c r="G65" s="21" t="s">
        <v>37</v>
      </c>
      <c r="H65" s="38" t="str">
        <f>H58</f>
        <v>Team Cobra</v>
      </c>
      <c r="I65" s="22" t="s">
        <v>139</v>
      </c>
      <c r="J65" s="22"/>
      <c r="K65" s="18" t="s">
        <v>40</v>
      </c>
    </row>
    <row r="66" spans="1:11" x14ac:dyDescent="0.25">
      <c r="A66" s="23" t="s">
        <v>41</v>
      </c>
      <c r="B66" s="24" t="str">
        <f>I68</f>
        <v>Magnus Pucko</v>
      </c>
      <c r="C66" s="25" t="str">
        <f>I65</f>
        <v>Jan E</v>
      </c>
      <c r="D66" s="26" t="str">
        <f>I66</f>
        <v>Björn</v>
      </c>
      <c r="E66" s="27" t="str">
        <f>I67</f>
        <v>Tomas</v>
      </c>
      <c r="F66" s="1"/>
      <c r="G66" s="28" t="s">
        <v>42</v>
      </c>
      <c r="H66" s="39" t="str">
        <f>H59</f>
        <v>Bilbaneverket</v>
      </c>
      <c r="I66" s="29" t="s">
        <v>9</v>
      </c>
      <c r="J66" s="29"/>
      <c r="K66" s="18" t="s">
        <v>45</v>
      </c>
    </row>
    <row r="67" spans="1:11" x14ac:dyDescent="0.25">
      <c r="A67" s="23" t="s">
        <v>46</v>
      </c>
      <c r="B67" s="24" t="str">
        <f>H68</f>
        <v>Pollys pågar</v>
      </c>
      <c r="C67" s="25" t="str">
        <f>H65</f>
        <v>Team Cobra</v>
      </c>
      <c r="D67" s="26" t="str">
        <f>H66</f>
        <v>Bilbaneverket</v>
      </c>
      <c r="E67" s="27" t="str">
        <f>H67</f>
        <v>Team Jäger</v>
      </c>
      <c r="F67" s="1"/>
      <c r="G67" s="28" t="s">
        <v>47</v>
      </c>
      <c r="H67" s="39" t="str">
        <f>H60</f>
        <v>Team Jäger</v>
      </c>
      <c r="I67" s="29" t="s">
        <v>39</v>
      </c>
      <c r="J67" s="29"/>
      <c r="K67" s="18" t="s">
        <v>50</v>
      </c>
    </row>
    <row r="68" spans="1:11" x14ac:dyDescent="0.25">
      <c r="A68" s="23" t="s">
        <v>51</v>
      </c>
      <c r="B68" s="30">
        <v>213.3</v>
      </c>
      <c r="C68" s="31">
        <v>226.3</v>
      </c>
      <c r="D68" s="30">
        <v>184.3</v>
      </c>
      <c r="E68" s="30">
        <v>211.8</v>
      </c>
      <c r="F68" s="1"/>
      <c r="G68" s="28" t="s">
        <v>52</v>
      </c>
      <c r="H68" s="39" t="str">
        <f>H61</f>
        <v>Pollys pågar</v>
      </c>
      <c r="I68" s="29" t="s">
        <v>140</v>
      </c>
      <c r="J68" s="29"/>
      <c r="K68" s="18" t="s">
        <v>54</v>
      </c>
    </row>
    <row r="69" spans="1:11" x14ac:dyDescent="0.25">
      <c r="A69" s="23" t="s">
        <v>55</v>
      </c>
      <c r="B69" s="24">
        <f>E5+B12+C19+D26+E33+B40+C47+D54+E61+B68</f>
        <v>2267.2000000000003</v>
      </c>
      <c r="C69" s="25">
        <f>B5+C12+D19+E26+B33+C40+D47+E54+B61+C68</f>
        <v>2244.9</v>
      </c>
      <c r="D69" s="26">
        <f>C5+D12+E19+B26+C33+D40+E47+B54+C61+D68</f>
        <v>2098.1</v>
      </c>
      <c r="E69" s="27">
        <f>D5+E12+B19+C26+D33+E40+B47+C54+D61+E68</f>
        <v>2241.6999999999998</v>
      </c>
      <c r="F69" s="1"/>
    </row>
    <row r="70" spans="1:11" ht="15.75" thickBot="1" x14ac:dyDescent="0.3">
      <c r="A70" s="32"/>
      <c r="B70" s="33"/>
      <c r="C70" s="34"/>
      <c r="D70" s="33"/>
      <c r="E70" s="33"/>
      <c r="F70" s="35"/>
      <c r="G70" s="36"/>
      <c r="H70" s="36"/>
      <c r="I70" s="36"/>
      <c r="J70" s="36"/>
      <c r="K70" s="36"/>
    </row>
    <row r="71" spans="1:11" ht="16.5" thickTop="1" thickBot="1" x14ac:dyDescent="0.3">
      <c r="A71" s="46" t="s">
        <v>82</v>
      </c>
      <c r="B71" s="8" t="s">
        <v>28</v>
      </c>
      <c r="C71" s="9" t="s">
        <v>29</v>
      </c>
      <c r="D71" s="10" t="s">
        <v>30</v>
      </c>
      <c r="E71" s="11" t="s">
        <v>31</v>
      </c>
      <c r="F71" s="37"/>
      <c r="G71" s="13"/>
      <c r="H71" s="14" t="s">
        <v>33</v>
      </c>
      <c r="I71" s="14" t="s">
        <v>34</v>
      </c>
      <c r="J71" s="14" t="s">
        <v>35</v>
      </c>
      <c r="K71" s="15"/>
    </row>
    <row r="72" spans="1:11" ht="15.75" thickTop="1" x14ac:dyDescent="0.25">
      <c r="A72" s="47" t="s">
        <v>83</v>
      </c>
      <c r="B72" s="17"/>
      <c r="C72" s="18"/>
      <c r="D72" s="17"/>
      <c r="E72" s="17"/>
      <c r="F72" s="20" t="s">
        <v>83</v>
      </c>
      <c r="G72" s="21" t="s">
        <v>37</v>
      </c>
      <c r="H72" s="38" t="str">
        <f>H65</f>
        <v>Team Cobra</v>
      </c>
      <c r="I72" s="22" t="s">
        <v>44</v>
      </c>
      <c r="J72" s="22"/>
      <c r="K72" s="18" t="s">
        <v>40</v>
      </c>
    </row>
    <row r="73" spans="1:11" x14ac:dyDescent="0.25">
      <c r="A73" s="23" t="s">
        <v>41</v>
      </c>
      <c r="B73" s="24" t="str">
        <f>I74</f>
        <v>Magnus H</v>
      </c>
      <c r="C73" s="25" t="str">
        <f>I75</f>
        <v>Polly</v>
      </c>
      <c r="D73" s="26" t="str">
        <f>I72</f>
        <v>Anders</v>
      </c>
      <c r="E73" s="27" t="str">
        <f>I73</f>
        <v>Peter</v>
      </c>
      <c r="F73" s="1"/>
      <c r="G73" s="28" t="s">
        <v>42</v>
      </c>
      <c r="H73" s="39" t="str">
        <f>H66</f>
        <v>Bilbaneverket</v>
      </c>
      <c r="I73" s="29" t="s">
        <v>23</v>
      </c>
      <c r="J73" s="29"/>
      <c r="K73" s="18" t="s">
        <v>45</v>
      </c>
    </row>
    <row r="74" spans="1:11" x14ac:dyDescent="0.25">
      <c r="A74" s="23" t="s">
        <v>46</v>
      </c>
      <c r="B74" s="24" t="str">
        <f>H74</f>
        <v>Team Jäger</v>
      </c>
      <c r="C74" s="25" t="str">
        <f>H75</f>
        <v>Pollys pågar</v>
      </c>
      <c r="D74" s="26" t="str">
        <f>H72</f>
        <v>Team Cobra</v>
      </c>
      <c r="E74" s="27" t="str">
        <f>H73</f>
        <v>Bilbaneverket</v>
      </c>
      <c r="F74" s="1"/>
      <c r="G74" s="28" t="s">
        <v>47</v>
      </c>
      <c r="H74" s="39" t="str">
        <f>H67</f>
        <v>Team Jäger</v>
      </c>
      <c r="I74" s="29" t="s">
        <v>21</v>
      </c>
      <c r="J74" s="29"/>
      <c r="K74" s="18" t="s">
        <v>50</v>
      </c>
    </row>
    <row r="75" spans="1:11" x14ac:dyDescent="0.25">
      <c r="A75" s="23" t="s">
        <v>51</v>
      </c>
      <c r="B75" s="30">
        <v>209.7</v>
      </c>
      <c r="C75" s="31">
        <v>236.4</v>
      </c>
      <c r="D75" s="30">
        <v>223.7</v>
      </c>
      <c r="E75" s="30">
        <v>203.8</v>
      </c>
      <c r="F75" s="1"/>
      <c r="G75" s="28" t="s">
        <v>52</v>
      </c>
      <c r="H75" s="39" t="str">
        <f>H68</f>
        <v>Pollys pågar</v>
      </c>
      <c r="I75" s="29" t="s">
        <v>68</v>
      </c>
      <c r="J75" s="29"/>
      <c r="K75" s="18" t="s">
        <v>54</v>
      </c>
    </row>
    <row r="76" spans="1:11" x14ac:dyDescent="0.25">
      <c r="A76" s="23" t="s">
        <v>55</v>
      </c>
      <c r="B76" s="24">
        <f>D5+E12+B19+C26+D33+E40+B47+C54+D61+E68+B75</f>
        <v>2451.3999999999996</v>
      </c>
      <c r="C76" s="25">
        <f>E5+B12+C19+D26+E33+B40+C47+D54+E61+B68+C75</f>
        <v>2503.6000000000004</v>
      </c>
      <c r="D76" s="26">
        <f>B5+C12+D19+E26+B33+C40+D47+E54+B61+C68+D75</f>
        <v>2468.6</v>
      </c>
      <c r="E76" s="27">
        <f>C5+D12+E19+B26+C33+D40+E47+B54+C61+D68+E75</f>
        <v>2301.9</v>
      </c>
      <c r="F76" s="1"/>
    </row>
    <row r="77" spans="1:11" ht="15.75" thickBot="1" x14ac:dyDescent="0.3">
      <c r="A77" s="32"/>
      <c r="B77" s="33"/>
      <c r="C77" s="34"/>
      <c r="D77" s="33"/>
      <c r="E77" s="33"/>
      <c r="F77" s="35"/>
      <c r="G77" s="36"/>
      <c r="H77" s="36"/>
      <c r="I77" s="36"/>
      <c r="J77" s="36"/>
      <c r="K77" s="36"/>
    </row>
    <row r="78" spans="1:11" ht="16.5" thickTop="1" thickBot="1" x14ac:dyDescent="0.3">
      <c r="A78" s="46" t="s">
        <v>84</v>
      </c>
      <c r="B78" s="8" t="s">
        <v>28</v>
      </c>
      <c r="C78" s="9" t="s">
        <v>29</v>
      </c>
      <c r="D78" s="10" t="s">
        <v>30</v>
      </c>
      <c r="E78" s="11" t="s">
        <v>31</v>
      </c>
      <c r="F78" s="37"/>
      <c r="G78" s="13"/>
      <c r="H78" s="14" t="s">
        <v>33</v>
      </c>
      <c r="I78" s="14" t="s">
        <v>34</v>
      </c>
      <c r="J78" s="14" t="s">
        <v>35</v>
      </c>
      <c r="K78" s="15"/>
    </row>
    <row r="79" spans="1:11" ht="15.75" thickTop="1" x14ac:dyDescent="0.25">
      <c r="A79" s="47" t="s">
        <v>85</v>
      </c>
      <c r="B79" s="17"/>
      <c r="C79" s="18"/>
      <c r="D79" s="17"/>
      <c r="E79" s="17"/>
      <c r="F79" s="20" t="s">
        <v>85</v>
      </c>
      <c r="G79" s="21" t="s">
        <v>37</v>
      </c>
      <c r="H79" s="38" t="str">
        <f>H72</f>
        <v>Team Cobra</v>
      </c>
      <c r="I79" s="22" t="s">
        <v>141</v>
      </c>
      <c r="J79" s="22"/>
      <c r="K79" s="18" t="s">
        <v>40</v>
      </c>
    </row>
    <row r="80" spans="1:11" x14ac:dyDescent="0.25">
      <c r="A80" s="23" t="s">
        <v>41</v>
      </c>
      <c r="B80" s="24" t="str">
        <f>I80</f>
        <v>Henrik</v>
      </c>
      <c r="C80" s="25" t="str">
        <f>I81</f>
        <v>Pontus</v>
      </c>
      <c r="D80" s="26" t="str">
        <f>I82</f>
        <v>Hampus</v>
      </c>
      <c r="E80" s="27" t="str">
        <f>I79</f>
        <v>Michael</v>
      </c>
      <c r="F80" s="1"/>
      <c r="G80" s="28" t="s">
        <v>42</v>
      </c>
      <c r="H80" s="39" t="str">
        <f>H73</f>
        <v>Bilbaneverket</v>
      </c>
      <c r="I80" s="29" t="s">
        <v>14</v>
      </c>
      <c r="J80" s="29"/>
      <c r="K80" s="18" t="s">
        <v>45</v>
      </c>
    </row>
    <row r="81" spans="1:11" x14ac:dyDescent="0.25">
      <c r="A81" s="23" t="s">
        <v>46</v>
      </c>
      <c r="B81" s="24" t="str">
        <f>H80</f>
        <v>Bilbaneverket</v>
      </c>
      <c r="C81" s="25" t="str">
        <f>H81</f>
        <v>Team Jäger</v>
      </c>
      <c r="D81" s="26" t="str">
        <f>H82</f>
        <v>Pollys pågar</v>
      </c>
      <c r="E81" s="27" t="str">
        <f>H79</f>
        <v>Team Cobra</v>
      </c>
      <c r="F81" s="1"/>
      <c r="G81" s="28" t="s">
        <v>47</v>
      </c>
      <c r="H81" s="39" t="str">
        <f>H74</f>
        <v>Team Jäger</v>
      </c>
      <c r="I81" s="29" t="s">
        <v>58</v>
      </c>
      <c r="J81" s="29"/>
      <c r="K81" s="18" t="s">
        <v>50</v>
      </c>
    </row>
    <row r="82" spans="1:11" x14ac:dyDescent="0.25">
      <c r="A82" s="23" t="s">
        <v>51</v>
      </c>
      <c r="B82" s="30">
        <v>207.2</v>
      </c>
      <c r="C82" s="31">
        <v>238.8</v>
      </c>
      <c r="D82" s="30">
        <v>217.9</v>
      </c>
      <c r="E82" s="30">
        <v>208.8</v>
      </c>
      <c r="F82" s="1"/>
      <c r="G82" s="28" t="s">
        <v>52</v>
      </c>
      <c r="H82" s="39" t="str">
        <f>H75</f>
        <v>Pollys pågar</v>
      </c>
      <c r="I82" s="29" t="s">
        <v>49</v>
      </c>
      <c r="J82" s="29"/>
      <c r="K82" s="18" t="s">
        <v>54</v>
      </c>
    </row>
    <row r="83" spans="1:11" x14ac:dyDescent="0.25">
      <c r="A83" s="23" t="s">
        <v>55</v>
      </c>
      <c r="B83" s="24">
        <f>C5+D12+E19+B26+C33+D40+E47+B54+C61+D68+E75+B82</f>
        <v>2509.1</v>
      </c>
      <c r="C83" s="25">
        <f>D5+E12+B19+C26+D33+E40+B47+C54+D61+E68+B75+C82</f>
        <v>2690.2</v>
      </c>
      <c r="D83" s="26">
        <f>E5+B12+C19+D26+E33+B40+C47+D54+E61+B68+C75+D82</f>
        <v>2721.5000000000005</v>
      </c>
      <c r="E83" s="27">
        <f>B5+C12+D19+E26+B33+C40+D47+E54+B61+C68+D75+E82</f>
        <v>2677.4</v>
      </c>
      <c r="F83" s="1"/>
    </row>
    <row r="84" spans="1:11" ht="15.75" thickBot="1" x14ac:dyDescent="0.3">
      <c r="A84" s="41"/>
      <c r="B84" s="42"/>
      <c r="C84" s="43"/>
      <c r="D84" s="42"/>
      <c r="E84" s="42"/>
      <c r="F84" s="44"/>
      <c r="G84" s="45"/>
      <c r="H84" s="45"/>
      <c r="I84" s="45"/>
      <c r="J84" s="45"/>
      <c r="K84" s="45"/>
    </row>
    <row r="85" spans="1:11" ht="16.5" thickTop="1" thickBot="1" x14ac:dyDescent="0.3">
      <c r="A85" s="46" t="s">
        <v>86</v>
      </c>
      <c r="B85" s="8" t="s">
        <v>28</v>
      </c>
      <c r="C85" s="9" t="s">
        <v>29</v>
      </c>
      <c r="D85" s="10" t="s">
        <v>30</v>
      </c>
      <c r="E85" s="11" t="s">
        <v>31</v>
      </c>
      <c r="F85" s="37"/>
      <c r="G85" s="13"/>
      <c r="H85" s="14" t="s">
        <v>33</v>
      </c>
      <c r="I85" s="14" t="s">
        <v>34</v>
      </c>
      <c r="J85" s="14" t="s">
        <v>35</v>
      </c>
      <c r="K85" s="15"/>
    </row>
    <row r="86" spans="1:11" ht="15.75" thickTop="1" x14ac:dyDescent="0.25">
      <c r="A86" s="47" t="s">
        <v>87</v>
      </c>
      <c r="B86" s="17"/>
      <c r="C86" s="18"/>
      <c r="D86" s="17"/>
      <c r="E86" s="17"/>
      <c r="F86" s="20" t="s">
        <v>87</v>
      </c>
      <c r="G86" s="21" t="s">
        <v>37</v>
      </c>
      <c r="H86" s="38" t="str">
        <f>H79</f>
        <v>Team Cobra</v>
      </c>
      <c r="I86" s="22" t="s">
        <v>44</v>
      </c>
      <c r="J86" s="22"/>
      <c r="K86" s="18" t="s">
        <v>40</v>
      </c>
    </row>
    <row r="87" spans="1:11" x14ac:dyDescent="0.25">
      <c r="A87" s="23" t="s">
        <v>41</v>
      </c>
      <c r="B87" s="24" t="str">
        <f>I86</f>
        <v>Anders</v>
      </c>
      <c r="C87" s="25" t="str">
        <f>I87</f>
        <v>Oskar</v>
      </c>
      <c r="D87" s="26" t="str">
        <f>I88</f>
        <v>Anders S</v>
      </c>
      <c r="E87" s="27" t="str">
        <f>I89</f>
        <v>Daniel</v>
      </c>
      <c r="F87" s="1"/>
      <c r="G87" s="28" t="s">
        <v>42</v>
      </c>
      <c r="H87" s="39" t="str">
        <f>H80</f>
        <v>Bilbaneverket</v>
      </c>
      <c r="I87" s="29" t="s">
        <v>99</v>
      </c>
      <c r="J87" s="29"/>
      <c r="K87" s="18" t="s">
        <v>45</v>
      </c>
    </row>
    <row r="88" spans="1:11" x14ac:dyDescent="0.25">
      <c r="A88" s="23" t="s">
        <v>46</v>
      </c>
      <c r="B88" s="24" t="str">
        <f>H86</f>
        <v>Team Cobra</v>
      </c>
      <c r="C88" s="25" t="str">
        <f>H87</f>
        <v>Bilbaneverket</v>
      </c>
      <c r="D88" s="26" t="str">
        <f>H88</f>
        <v>Team Jäger</v>
      </c>
      <c r="E88" s="27" t="str">
        <f>H89</f>
        <v>Pollys pågar</v>
      </c>
      <c r="F88" s="1"/>
      <c r="G88" s="28" t="s">
        <v>47</v>
      </c>
      <c r="H88" s="39" t="str">
        <f>H81</f>
        <v>Team Jäger</v>
      </c>
      <c r="I88" s="29" t="s">
        <v>136</v>
      </c>
      <c r="J88" s="29"/>
      <c r="K88" s="18" t="s">
        <v>50</v>
      </c>
    </row>
    <row r="89" spans="1:11" x14ac:dyDescent="0.25">
      <c r="A89" s="23" t="s">
        <v>51</v>
      </c>
      <c r="B89" s="30">
        <v>218.9</v>
      </c>
      <c r="C89" s="31">
        <v>209.6</v>
      </c>
      <c r="D89" s="30">
        <v>222.8</v>
      </c>
      <c r="E89" s="30">
        <v>228.2</v>
      </c>
      <c r="F89" s="1"/>
      <c r="G89" s="28" t="s">
        <v>52</v>
      </c>
      <c r="H89" s="39" t="str">
        <f>H82</f>
        <v>Pollys pågar</v>
      </c>
      <c r="I89" s="29" t="s">
        <v>138</v>
      </c>
      <c r="J89" s="29"/>
      <c r="K89" s="18" t="s">
        <v>54</v>
      </c>
    </row>
    <row r="90" spans="1:11" x14ac:dyDescent="0.25">
      <c r="A90" s="23" t="s">
        <v>55</v>
      </c>
      <c r="B90" s="24">
        <f>B5+C12+D19+E26+B33+C40+D47+E54+B61+C68+D75+E82+B89</f>
        <v>2896.3</v>
      </c>
      <c r="C90" s="25">
        <f>C5+D12+E19+B26+C33+D40+E47+B54+C61+D68+E75+B82+C89</f>
        <v>2718.7</v>
      </c>
      <c r="D90" s="26">
        <f>D5+E12+B19+C26+D33+E40+B47+C54+D61+E68+B75+C82+D89</f>
        <v>2913</v>
      </c>
      <c r="E90" s="27">
        <f>E5+B12+C19+D26+E33+B40+C47+D54+E61+B68+C75+D82+E89</f>
        <v>2949.7000000000003</v>
      </c>
      <c r="F90" s="1"/>
      <c r="K90" s="18"/>
    </row>
    <row r="91" spans="1:11" ht="15.75" thickBot="1" x14ac:dyDescent="0.3">
      <c r="A91" s="32"/>
      <c r="B91" s="33"/>
      <c r="C91" s="34"/>
      <c r="D91" s="33"/>
      <c r="E91" s="33"/>
      <c r="F91" s="35"/>
      <c r="G91" s="36"/>
      <c r="H91" s="36"/>
      <c r="I91" s="36"/>
      <c r="J91" s="36"/>
      <c r="K91" s="34"/>
    </row>
    <row r="92" spans="1:11" ht="16.5" thickTop="1" thickBot="1" x14ac:dyDescent="0.3">
      <c r="A92" s="46" t="s">
        <v>88</v>
      </c>
      <c r="B92" s="8" t="s">
        <v>28</v>
      </c>
      <c r="C92" s="9" t="s">
        <v>29</v>
      </c>
      <c r="D92" s="10" t="s">
        <v>30</v>
      </c>
      <c r="E92" s="11" t="s">
        <v>31</v>
      </c>
      <c r="F92" s="37"/>
      <c r="G92" s="13"/>
      <c r="H92" s="14" t="s">
        <v>33</v>
      </c>
      <c r="I92" s="14" t="s">
        <v>34</v>
      </c>
      <c r="J92" s="14" t="s">
        <v>35</v>
      </c>
      <c r="K92" s="10"/>
    </row>
    <row r="93" spans="1:11" ht="15.75" thickTop="1" x14ac:dyDescent="0.25">
      <c r="A93" s="47" t="s">
        <v>89</v>
      </c>
      <c r="B93" s="17"/>
      <c r="C93" s="18"/>
      <c r="D93" s="17"/>
      <c r="E93" s="17"/>
      <c r="F93" s="20" t="s">
        <v>89</v>
      </c>
      <c r="G93" s="21" t="s">
        <v>37</v>
      </c>
      <c r="H93" s="38" t="str">
        <f>H86</f>
        <v>Team Cobra</v>
      </c>
      <c r="I93" s="22" t="s">
        <v>139</v>
      </c>
      <c r="J93" s="22"/>
      <c r="K93" s="18" t="s">
        <v>40</v>
      </c>
    </row>
    <row r="94" spans="1:11" x14ac:dyDescent="0.25">
      <c r="A94" s="23" t="s">
        <v>41</v>
      </c>
      <c r="B94" s="24" t="str">
        <f>I96</f>
        <v>Magnus Pucko</v>
      </c>
      <c r="C94" s="25" t="str">
        <f>I93</f>
        <v>Jan E</v>
      </c>
      <c r="D94" s="26" t="str">
        <f>I94</f>
        <v>Björn</v>
      </c>
      <c r="E94" s="27" t="str">
        <f>I95</f>
        <v>Tomas</v>
      </c>
      <c r="F94" s="1"/>
      <c r="G94" s="28" t="s">
        <v>42</v>
      </c>
      <c r="H94" s="39" t="str">
        <f>H87</f>
        <v>Bilbaneverket</v>
      </c>
      <c r="I94" s="29" t="s">
        <v>9</v>
      </c>
      <c r="J94" s="29"/>
      <c r="K94" s="18" t="s">
        <v>45</v>
      </c>
    </row>
    <row r="95" spans="1:11" x14ac:dyDescent="0.25">
      <c r="A95" s="23" t="s">
        <v>46</v>
      </c>
      <c r="B95" s="24" t="str">
        <f>H96</f>
        <v>Pollys pågar</v>
      </c>
      <c r="C95" s="25" t="str">
        <f>H93</f>
        <v>Team Cobra</v>
      </c>
      <c r="D95" s="26" t="str">
        <f>H94</f>
        <v>Bilbaneverket</v>
      </c>
      <c r="E95" s="27" t="str">
        <f>H95</f>
        <v>Team Jäger</v>
      </c>
      <c r="F95" s="1"/>
      <c r="G95" s="28" t="s">
        <v>47</v>
      </c>
      <c r="H95" s="39" t="str">
        <f>H88</f>
        <v>Team Jäger</v>
      </c>
      <c r="I95" s="29" t="s">
        <v>39</v>
      </c>
      <c r="J95" s="29"/>
      <c r="K95" s="18" t="s">
        <v>50</v>
      </c>
    </row>
    <row r="96" spans="1:11" x14ac:dyDescent="0.25">
      <c r="A96" s="23" t="s">
        <v>51</v>
      </c>
      <c r="B96" s="30">
        <v>216.5</v>
      </c>
      <c r="C96" s="31">
        <v>224.1</v>
      </c>
      <c r="D96" s="30">
        <v>222.5</v>
      </c>
      <c r="E96" s="30">
        <v>216</v>
      </c>
      <c r="F96" s="1"/>
      <c r="G96" s="28" t="s">
        <v>52</v>
      </c>
      <c r="H96" s="39" t="str">
        <f>H89</f>
        <v>Pollys pågar</v>
      </c>
      <c r="I96" s="29" t="s">
        <v>140</v>
      </c>
      <c r="J96" s="29"/>
      <c r="K96" s="18" t="s">
        <v>54</v>
      </c>
    </row>
    <row r="97" spans="1:11" x14ac:dyDescent="0.25">
      <c r="A97" s="23" t="s">
        <v>55</v>
      </c>
      <c r="B97" s="24">
        <f>E5+B12+C19+D26+E33+B40+C47+D54+E61+B68+C75+D82+E89+B96</f>
        <v>3166.2000000000003</v>
      </c>
      <c r="C97" s="25">
        <f>B5+C12+D19+E26+B33+C40+D47+E54+B61+C68+D75+E82+B89+C96</f>
        <v>3120.4</v>
      </c>
      <c r="D97" s="26">
        <f>C5+D12+E19+B26+C33+D40+E47+B54+C61+D68+E75+B82+C89+D96</f>
        <v>2941.2</v>
      </c>
      <c r="E97" s="27">
        <f>D5+E12+B19+C26+D33+E40+B47+C54+D61+E68+B75+C82+D89+E96</f>
        <v>3129</v>
      </c>
      <c r="F97" s="1"/>
    </row>
    <row r="98" spans="1:11" ht="15.75" thickBot="1" x14ac:dyDescent="0.3">
      <c r="A98" s="32"/>
      <c r="B98" s="33"/>
      <c r="C98" s="34"/>
      <c r="D98" s="33"/>
      <c r="E98" s="33"/>
      <c r="F98" s="35"/>
      <c r="G98" s="36"/>
      <c r="H98" s="36"/>
      <c r="I98" s="36"/>
      <c r="J98" s="36"/>
      <c r="K98" s="36"/>
    </row>
    <row r="99" spans="1:11" ht="16.5" thickTop="1" thickBot="1" x14ac:dyDescent="0.3">
      <c r="A99" s="46" t="s">
        <v>90</v>
      </c>
      <c r="B99" s="8" t="s">
        <v>28</v>
      </c>
      <c r="C99" s="9" t="s">
        <v>29</v>
      </c>
      <c r="D99" s="10" t="s">
        <v>30</v>
      </c>
      <c r="E99" s="11" t="s">
        <v>31</v>
      </c>
      <c r="F99" s="37"/>
      <c r="G99" s="13"/>
      <c r="H99" s="14" t="s">
        <v>33</v>
      </c>
      <c r="I99" s="14" t="s">
        <v>34</v>
      </c>
      <c r="J99" s="14" t="s">
        <v>35</v>
      </c>
      <c r="K99" s="15"/>
    </row>
    <row r="100" spans="1:11" ht="15.75" thickTop="1" x14ac:dyDescent="0.25">
      <c r="A100" s="47" t="s">
        <v>91</v>
      </c>
      <c r="B100" s="17"/>
      <c r="C100" s="18"/>
      <c r="D100" s="17"/>
      <c r="E100" s="17"/>
      <c r="F100" s="20" t="s">
        <v>91</v>
      </c>
      <c r="G100" s="21" t="s">
        <v>37</v>
      </c>
      <c r="H100" s="38" t="str">
        <f>H93</f>
        <v>Team Cobra</v>
      </c>
      <c r="I100" s="22" t="s">
        <v>141</v>
      </c>
      <c r="J100" s="22"/>
      <c r="K100" s="18" t="s">
        <v>40</v>
      </c>
    </row>
    <row r="101" spans="1:11" x14ac:dyDescent="0.25">
      <c r="A101" s="23" t="s">
        <v>41</v>
      </c>
      <c r="B101" s="24" t="str">
        <f>I102</f>
        <v>Magnus H</v>
      </c>
      <c r="C101" s="25" t="str">
        <f>I103</f>
        <v>Polly</v>
      </c>
      <c r="D101" s="26" t="str">
        <f>I100</f>
        <v>Michael</v>
      </c>
      <c r="E101" s="27" t="str">
        <f>I101</f>
        <v>Peter</v>
      </c>
      <c r="F101" s="1"/>
      <c r="G101" s="28" t="s">
        <v>42</v>
      </c>
      <c r="H101" s="39" t="str">
        <f>H94</f>
        <v>Bilbaneverket</v>
      </c>
      <c r="I101" s="29" t="s">
        <v>23</v>
      </c>
      <c r="J101" s="29"/>
      <c r="K101" s="18" t="s">
        <v>45</v>
      </c>
    </row>
    <row r="102" spans="1:11" x14ac:dyDescent="0.25">
      <c r="A102" s="23" t="s">
        <v>46</v>
      </c>
      <c r="B102" s="24" t="str">
        <f>H102</f>
        <v>Team Jäger</v>
      </c>
      <c r="C102" s="25" t="str">
        <f>H103</f>
        <v>Pollys pågar</v>
      </c>
      <c r="D102" s="26" t="str">
        <f>H100</f>
        <v>Team Cobra</v>
      </c>
      <c r="E102" s="27" t="str">
        <f>H101</f>
        <v>Bilbaneverket</v>
      </c>
      <c r="F102" s="1"/>
      <c r="G102" s="28" t="s">
        <v>47</v>
      </c>
      <c r="H102" s="39" t="str">
        <f>H95</f>
        <v>Team Jäger</v>
      </c>
      <c r="I102" s="29" t="s">
        <v>21</v>
      </c>
      <c r="J102" s="29"/>
      <c r="K102" s="18" t="s">
        <v>50</v>
      </c>
    </row>
    <row r="103" spans="1:11" x14ac:dyDescent="0.25">
      <c r="A103" s="23" t="s">
        <v>51</v>
      </c>
      <c r="B103" s="30">
        <v>218.6</v>
      </c>
      <c r="C103" s="31">
        <v>240.5</v>
      </c>
      <c r="D103" s="30">
        <v>229.2</v>
      </c>
      <c r="E103" s="30">
        <v>132.1</v>
      </c>
      <c r="F103" s="1"/>
      <c r="G103" s="28" t="s">
        <v>52</v>
      </c>
      <c r="H103" s="39" t="str">
        <f>H96</f>
        <v>Pollys pågar</v>
      </c>
      <c r="I103" s="29" t="s">
        <v>68</v>
      </c>
      <c r="J103" s="29"/>
      <c r="K103" s="18" t="s">
        <v>54</v>
      </c>
    </row>
    <row r="104" spans="1:11" x14ac:dyDescent="0.25">
      <c r="A104" s="23" t="s">
        <v>55</v>
      </c>
      <c r="B104" s="24">
        <f>D5+E12+B19+C26+D33+E40+B47+C54+D61+E68+B75+C82+D89+E96+B103</f>
        <v>3347.6</v>
      </c>
      <c r="C104" s="25">
        <f>E5+B12+C19+D26+E33+B40+C47+D54+E61+B68+C75+D82+E89+B96+C103</f>
        <v>3406.7000000000003</v>
      </c>
      <c r="D104" s="26">
        <f>B5+C12+D19+E26+B33+C40+D47+E54+B61+C68+D75+E82+B89+C96+D103</f>
        <v>3349.6</v>
      </c>
      <c r="E104" s="27">
        <f>C5+D12+E19+B26+C33+D40+E47+B54+C61+D68+E75+B82+C89+D96+E103</f>
        <v>3073.2999999999997</v>
      </c>
      <c r="F104" s="1"/>
    </row>
    <row r="105" spans="1:11" ht="15.75" thickBot="1" x14ac:dyDescent="0.3">
      <c r="A105" s="32"/>
      <c r="B105" s="33"/>
      <c r="C105" s="34"/>
      <c r="D105" s="33"/>
      <c r="E105" s="33"/>
      <c r="F105" s="35"/>
      <c r="G105" s="36"/>
      <c r="H105" s="36"/>
      <c r="I105" s="36"/>
      <c r="J105" s="36"/>
      <c r="K105" s="36"/>
    </row>
    <row r="106" spans="1:11" ht="16.5" thickTop="1" thickBot="1" x14ac:dyDescent="0.3">
      <c r="A106" s="46" t="s">
        <v>92</v>
      </c>
      <c r="B106" s="8" t="s">
        <v>28</v>
      </c>
      <c r="C106" s="9" t="s">
        <v>29</v>
      </c>
      <c r="D106" s="10" t="s">
        <v>30</v>
      </c>
      <c r="E106" s="11" t="s">
        <v>31</v>
      </c>
      <c r="F106" s="37"/>
      <c r="G106" s="13"/>
      <c r="H106" s="14" t="s">
        <v>33</v>
      </c>
      <c r="I106" s="14" t="s">
        <v>34</v>
      </c>
      <c r="J106" s="14" t="s">
        <v>35</v>
      </c>
      <c r="K106" s="15"/>
    </row>
    <row r="107" spans="1:11" ht="15.75" thickTop="1" x14ac:dyDescent="0.25">
      <c r="A107" s="47" t="s">
        <v>93</v>
      </c>
      <c r="B107" s="17"/>
      <c r="C107" s="18"/>
      <c r="D107" s="17"/>
      <c r="E107" s="17"/>
      <c r="F107" s="20" t="s">
        <v>93</v>
      </c>
      <c r="G107" s="21" t="s">
        <v>37</v>
      </c>
      <c r="H107" s="38" t="str">
        <f>H100</f>
        <v>Team Cobra</v>
      </c>
      <c r="I107" s="22" t="s">
        <v>141</v>
      </c>
      <c r="J107" s="22"/>
      <c r="K107" s="18" t="s">
        <v>40</v>
      </c>
    </row>
    <row r="108" spans="1:11" x14ac:dyDescent="0.25">
      <c r="A108" s="23" t="s">
        <v>41</v>
      </c>
      <c r="B108" s="24" t="str">
        <f>I108</f>
        <v>Henrik</v>
      </c>
      <c r="C108" s="25" t="str">
        <f>I109</f>
        <v>Pontus</v>
      </c>
      <c r="D108" s="26" t="str">
        <f>I110</f>
        <v>Hampus</v>
      </c>
      <c r="E108" s="27" t="str">
        <f>I107</f>
        <v>Michael</v>
      </c>
      <c r="F108" s="1"/>
      <c r="G108" s="28" t="s">
        <v>42</v>
      </c>
      <c r="H108" s="39" t="str">
        <f>H101</f>
        <v>Bilbaneverket</v>
      </c>
      <c r="I108" s="29" t="s">
        <v>14</v>
      </c>
      <c r="J108" s="29"/>
      <c r="K108" s="18" t="s">
        <v>45</v>
      </c>
    </row>
    <row r="109" spans="1:11" x14ac:dyDescent="0.25">
      <c r="A109" s="23" t="s">
        <v>46</v>
      </c>
      <c r="B109" s="24" t="str">
        <f>H108</f>
        <v>Bilbaneverket</v>
      </c>
      <c r="C109" s="25" t="str">
        <f>H109</f>
        <v>Team Jäger</v>
      </c>
      <c r="D109" s="26" t="str">
        <f>H110</f>
        <v>Pollys pågar</v>
      </c>
      <c r="E109" s="27" t="str">
        <f>H107</f>
        <v>Team Cobra</v>
      </c>
      <c r="F109" s="1"/>
      <c r="G109" s="28" t="s">
        <v>47</v>
      </c>
      <c r="H109" s="39" t="str">
        <f>H102</f>
        <v>Team Jäger</v>
      </c>
      <c r="I109" s="29" t="s">
        <v>58</v>
      </c>
      <c r="J109" s="29"/>
      <c r="K109" s="18" t="s">
        <v>50</v>
      </c>
    </row>
    <row r="110" spans="1:11" x14ac:dyDescent="0.25">
      <c r="A110" s="23" t="s">
        <v>51</v>
      </c>
      <c r="B110" s="30">
        <v>203.5</v>
      </c>
      <c r="C110" s="31">
        <v>230.5</v>
      </c>
      <c r="D110" s="30">
        <v>217.6</v>
      </c>
      <c r="E110" s="30">
        <v>223.7</v>
      </c>
      <c r="F110" s="1"/>
      <c r="G110" s="28" t="s">
        <v>52</v>
      </c>
      <c r="H110" s="39" t="str">
        <f>H103</f>
        <v>Pollys pågar</v>
      </c>
      <c r="I110" s="29" t="s">
        <v>49</v>
      </c>
      <c r="J110" s="29"/>
      <c r="K110" s="18" t="s">
        <v>54</v>
      </c>
    </row>
    <row r="111" spans="1:11" x14ac:dyDescent="0.25">
      <c r="A111" s="23" t="s">
        <v>55</v>
      </c>
      <c r="B111" s="24">
        <f>C5+D12+E19+B26+C33+D40+E47+B54+C61+D68+E75+B82+C89+D96+E103+B110</f>
        <v>3276.7999999999997</v>
      </c>
      <c r="C111" s="25">
        <f>D5+E12+B19+C26+D33+E40+B47+C54+D61+E68+B75+C82+D89+E96+B103+C110</f>
        <v>3578.1</v>
      </c>
      <c r="D111" s="26">
        <f>E5+B12+C19+D26+E33+B40+C47+D54+E61+B68+C75+D82+E89+B96+C103+D110</f>
        <v>3624.3</v>
      </c>
      <c r="E111" s="27">
        <f>B5+C12+D19+E26+B33+C40+D47+E54+B61+C68+D75+E82+B89+C96+D103+E110</f>
        <v>3573.2999999999997</v>
      </c>
      <c r="F111" s="1"/>
    </row>
    <row r="112" spans="1:11" x14ac:dyDescent="0.25">
      <c r="A112" s="48"/>
      <c r="B112" s="42"/>
      <c r="C112" s="43"/>
      <c r="D112" s="42"/>
      <c r="E112" s="42"/>
      <c r="F112" s="44"/>
      <c r="G112" s="45"/>
      <c r="H112" s="45"/>
      <c r="I112" s="45"/>
      <c r="J112" s="45"/>
      <c r="K112" s="45"/>
    </row>
    <row r="114" spans="2:11" x14ac:dyDescent="0.25">
      <c r="B114" s="49" t="s">
        <v>16</v>
      </c>
      <c r="C114" s="49" t="s">
        <v>99</v>
      </c>
      <c r="D114" s="49" t="s">
        <v>49</v>
      </c>
      <c r="E114" s="49" t="s">
        <v>138</v>
      </c>
      <c r="G114" s="49" t="s">
        <v>95</v>
      </c>
      <c r="J114" t="str">
        <f>H2</f>
        <v>Team Cobra</v>
      </c>
      <c r="K114" s="1" t="s">
        <v>142</v>
      </c>
    </row>
    <row r="115" spans="2:11" x14ac:dyDescent="0.25">
      <c r="B115" s="49">
        <f>B5+B33+D47</f>
        <v>665.69999999999993</v>
      </c>
      <c r="C115" s="49">
        <f>C5+C33+C61+C89</f>
        <v>894.30000000000007</v>
      </c>
      <c r="D115" s="49">
        <f>D110+D82+D54+D26</f>
        <v>882.8</v>
      </c>
      <c r="E115" s="49">
        <f>E5++E33+E61+E89</f>
        <v>909.09999999999991</v>
      </c>
      <c r="F115" s="50"/>
      <c r="G115" s="51"/>
      <c r="I115">
        <f>COUNTIF(I2:I110,J115)</f>
        <v>5</v>
      </c>
      <c r="J115" s="52" t="s">
        <v>141</v>
      </c>
      <c r="K115" s="207">
        <f>(E117*35.66)/1000</f>
        <v>39.721674</v>
      </c>
    </row>
    <row r="116" spans="2:11" ht="16.5" x14ac:dyDescent="0.3">
      <c r="B116" s="49" t="s">
        <v>14</v>
      </c>
      <c r="C116" s="49" t="s">
        <v>58</v>
      </c>
      <c r="D116" s="49" t="s">
        <v>9</v>
      </c>
      <c r="E116" s="49" t="s">
        <v>141</v>
      </c>
      <c r="F116" s="53" t="s">
        <v>14</v>
      </c>
      <c r="G116" s="54">
        <f>B117/4</f>
        <v>190.82499999999999</v>
      </c>
      <c r="H116">
        <v>15</v>
      </c>
      <c r="I116" s="55">
        <f>COUNTIF(I2:I110,J116)</f>
        <v>4</v>
      </c>
      <c r="J116" s="56" t="s">
        <v>44</v>
      </c>
      <c r="K116" s="207">
        <f>(D119*35.66)/1000</f>
        <v>31.812285999999997</v>
      </c>
    </row>
    <row r="117" spans="2:11" ht="16.5" x14ac:dyDescent="0.3">
      <c r="B117" s="49">
        <f>B26+B54+B82+B110</f>
        <v>763.3</v>
      </c>
      <c r="C117" s="49">
        <f>C26+C54+C82+C110</f>
        <v>941.90000000000009</v>
      </c>
      <c r="D117" s="49">
        <f>D12+D40+D68+D96</f>
        <v>863.7</v>
      </c>
      <c r="E117" s="49">
        <f>E110+D103+E82+E54+E26</f>
        <v>1113.9000000000001</v>
      </c>
      <c r="F117" s="57" t="s">
        <v>21</v>
      </c>
      <c r="G117" s="54">
        <f>B119/4</f>
        <v>216.09999999999997</v>
      </c>
      <c r="H117">
        <v>13</v>
      </c>
      <c r="I117" s="55">
        <f>COUNTIF(I2:I110,J117)</f>
        <v>4</v>
      </c>
      <c r="J117" s="56" t="s">
        <v>139</v>
      </c>
      <c r="K117" s="207">
        <f>(C121*35.66)/1000</f>
        <v>32.151055999999997</v>
      </c>
    </row>
    <row r="118" spans="2:11" ht="17.25" thickBot="1" x14ac:dyDescent="0.35">
      <c r="B118" s="49" t="s">
        <v>21</v>
      </c>
      <c r="C118" s="49" t="s">
        <v>68</v>
      </c>
      <c r="D118" s="49" t="s">
        <v>44</v>
      </c>
      <c r="E118" s="49" t="s">
        <v>39</v>
      </c>
      <c r="F118" s="58" t="s">
        <v>140</v>
      </c>
      <c r="G118" s="59">
        <f>B121/4</f>
        <v>217.4</v>
      </c>
      <c r="H118">
        <v>12</v>
      </c>
      <c r="I118" s="55">
        <f>COUNTIF(I2:I110,J118)</f>
        <v>3</v>
      </c>
      <c r="J118" s="60" t="s">
        <v>16</v>
      </c>
      <c r="K118" s="207">
        <f>(B115*35.66)/1000</f>
        <v>23.738861999999994</v>
      </c>
    </row>
    <row r="119" spans="2:11" x14ac:dyDescent="0.25">
      <c r="B119" s="49">
        <f>B103+B75+B47+B19</f>
        <v>864.39999999999986</v>
      </c>
      <c r="C119" s="49">
        <f>C19+C47+C75+C103</f>
        <v>962.8</v>
      </c>
      <c r="D119" s="49">
        <f>D19+B61+D75+B89</f>
        <v>892.1</v>
      </c>
      <c r="E119" s="49">
        <f>E12+E40+E68+E96</f>
        <v>870.40000000000009</v>
      </c>
      <c r="F119" s="86" t="s">
        <v>99</v>
      </c>
      <c r="G119" s="87">
        <f>C115/4</f>
        <v>223.57500000000002</v>
      </c>
      <c r="H119">
        <v>6</v>
      </c>
      <c r="J119" t="str">
        <f>H3</f>
        <v>Bilbaneverket</v>
      </c>
      <c r="K119" s="208">
        <f>SUM(K115:K118)</f>
        <v>127.42387799999999</v>
      </c>
    </row>
    <row r="120" spans="2:11" x14ac:dyDescent="0.25">
      <c r="B120" s="49" t="s">
        <v>140</v>
      </c>
      <c r="C120" s="49" t="s">
        <v>139</v>
      </c>
      <c r="D120" s="49" t="s">
        <v>136</v>
      </c>
      <c r="E120" s="49" t="s">
        <v>23</v>
      </c>
      <c r="F120" s="63" t="s">
        <v>58</v>
      </c>
      <c r="G120" s="64">
        <f>C117/4</f>
        <v>235.47500000000002</v>
      </c>
      <c r="H120">
        <v>2</v>
      </c>
      <c r="I120">
        <f>COUNTIF(I2:I110,J120)</f>
        <v>4</v>
      </c>
      <c r="J120" s="52" t="s">
        <v>14</v>
      </c>
      <c r="K120" s="207">
        <f>(B117*35.66)/1000</f>
        <v>27.219277999999996</v>
      </c>
    </row>
    <row r="121" spans="2:11" x14ac:dyDescent="0.25">
      <c r="B121" s="49">
        <f>B12+B40+B68+B96</f>
        <v>869.6</v>
      </c>
      <c r="C121" s="49">
        <f>C12+C40+C68+C96</f>
        <v>901.6</v>
      </c>
      <c r="D121" s="49">
        <f>D89+D61+D33+D5</f>
        <v>901.4</v>
      </c>
      <c r="E121" s="49">
        <f>E103+E75+E47+E19</f>
        <v>755.49999999999989</v>
      </c>
      <c r="F121" s="65" t="s">
        <v>68</v>
      </c>
      <c r="G121" s="64">
        <f>C119/4</f>
        <v>240.7</v>
      </c>
      <c r="H121">
        <v>1</v>
      </c>
      <c r="I121">
        <f>COUNTIF(I2:I110,J121)</f>
        <v>4</v>
      </c>
      <c r="J121" s="56" t="s">
        <v>23</v>
      </c>
      <c r="K121" s="207">
        <f>(E121*35.66)/1000</f>
        <v>26.941129999999994</v>
      </c>
    </row>
    <row r="122" spans="2:11" x14ac:dyDescent="0.25">
      <c r="F122" s="90" t="s">
        <v>139</v>
      </c>
      <c r="G122" s="89">
        <f>C121/4</f>
        <v>225.4</v>
      </c>
      <c r="H122">
        <v>4</v>
      </c>
      <c r="I122">
        <f>COUNTIF(I2:I110,J122)</f>
        <v>4</v>
      </c>
      <c r="J122" s="56" t="s">
        <v>9</v>
      </c>
      <c r="K122" s="207">
        <f>(D117*35.66)/1000</f>
        <v>30.799541999999999</v>
      </c>
    </row>
    <row r="123" spans="2:11" ht="15.75" thickBot="1" x14ac:dyDescent="0.3">
      <c r="C123" s="49"/>
      <c r="F123" s="68" t="s">
        <v>49</v>
      </c>
      <c r="G123" s="69">
        <f>D115/4</f>
        <v>220.7</v>
      </c>
      <c r="H123">
        <v>10</v>
      </c>
      <c r="I123">
        <f>COUNTIF(I2:I110,J123)</f>
        <v>4</v>
      </c>
      <c r="J123" s="60" t="s">
        <v>99</v>
      </c>
      <c r="K123" s="207">
        <f>(C115*35.66)/1000</f>
        <v>31.890738000000002</v>
      </c>
    </row>
    <row r="124" spans="2:11" x14ac:dyDescent="0.25">
      <c r="F124" s="70" t="s">
        <v>9</v>
      </c>
      <c r="G124" s="69">
        <f>D117/4</f>
        <v>215.92500000000001</v>
      </c>
      <c r="H124">
        <v>14</v>
      </c>
      <c r="J124" t="str">
        <f>H4</f>
        <v>Team Jäger</v>
      </c>
      <c r="K124" s="208">
        <f>SUM(K120:K123)</f>
        <v>116.85068799999999</v>
      </c>
    </row>
    <row r="125" spans="2:11" x14ac:dyDescent="0.25">
      <c r="F125" s="70"/>
      <c r="G125" s="69"/>
      <c r="I125">
        <f>COUNTIF(I2:I110,J125)</f>
        <v>4</v>
      </c>
      <c r="J125" s="52" t="s">
        <v>58</v>
      </c>
      <c r="K125" s="207">
        <f>(C117*35.66)/1000</f>
        <v>33.588154000000003</v>
      </c>
    </row>
    <row r="126" spans="2:11" x14ac:dyDescent="0.25">
      <c r="F126" s="70"/>
      <c r="G126" s="69"/>
      <c r="I126">
        <f>COUNTIF(I2:I110,J126)</f>
        <v>4</v>
      </c>
      <c r="J126" s="56" t="s">
        <v>39</v>
      </c>
      <c r="K126" s="207">
        <f>(E119*35.66)/1000</f>
        <v>31.038464000000001</v>
      </c>
    </row>
    <row r="127" spans="2:11" x14ac:dyDescent="0.25">
      <c r="F127" s="71" t="s">
        <v>136</v>
      </c>
      <c r="G127" s="72">
        <f>D121/4</f>
        <v>225.35</v>
      </c>
      <c r="H127">
        <v>5</v>
      </c>
      <c r="I127">
        <f>COUNTIF(I2:I110,J127)</f>
        <v>4</v>
      </c>
      <c r="J127" s="56" t="s">
        <v>136</v>
      </c>
      <c r="K127" s="207">
        <f>(D119*35.66)/1000</f>
        <v>31.812285999999997</v>
      </c>
    </row>
    <row r="128" spans="2:11" ht="15.75" thickBot="1" x14ac:dyDescent="0.3">
      <c r="F128" s="73" t="s">
        <v>138</v>
      </c>
      <c r="G128" s="74">
        <f>E115/4</f>
        <v>227.27499999999998</v>
      </c>
      <c r="H128">
        <v>3</v>
      </c>
      <c r="I128">
        <f>COUNTIF(I2:I110,J128)</f>
        <v>4</v>
      </c>
      <c r="J128" s="60" t="s">
        <v>21</v>
      </c>
      <c r="K128" s="207">
        <f>(B119*35.66)/1000</f>
        <v>30.824503999999994</v>
      </c>
    </row>
    <row r="129" spans="5:11" x14ac:dyDescent="0.25">
      <c r="F129" s="75" t="s">
        <v>10</v>
      </c>
      <c r="G129" s="76">
        <f>E121/4</f>
        <v>188.87499999999997</v>
      </c>
      <c r="H129">
        <v>16</v>
      </c>
      <c r="J129" t="str">
        <f>H5</f>
        <v>Pollys pågar</v>
      </c>
      <c r="K129" s="208">
        <f>SUM(K125:K128)</f>
        <v>127.263408</v>
      </c>
    </row>
    <row r="130" spans="5:11" x14ac:dyDescent="0.25">
      <c r="F130" s="77" t="s">
        <v>39</v>
      </c>
      <c r="G130" s="78">
        <f>E119/4</f>
        <v>217.60000000000002</v>
      </c>
      <c r="H130">
        <v>11</v>
      </c>
      <c r="I130">
        <f>COUNTIF(I2:I110,J130)</f>
        <v>4</v>
      </c>
      <c r="J130" s="52" t="s">
        <v>68</v>
      </c>
      <c r="K130" s="207">
        <f>(C119*35.66)/1000</f>
        <v>34.333447999999997</v>
      </c>
    </row>
    <row r="131" spans="5:11" ht="15" customHeight="1" x14ac:dyDescent="0.25">
      <c r="E131" s="432" t="s">
        <v>143</v>
      </c>
      <c r="F131" s="209" t="s">
        <v>141</v>
      </c>
      <c r="G131" s="196">
        <f>E117/5</f>
        <v>222.78000000000003</v>
      </c>
      <c r="H131">
        <v>8</v>
      </c>
      <c r="I131">
        <f>COUNTIF(I2:I110,J131)</f>
        <v>4</v>
      </c>
      <c r="J131" s="56" t="s">
        <v>49</v>
      </c>
      <c r="K131" s="207">
        <f>(D115*35.66)/1000</f>
        <v>31.480647999999995</v>
      </c>
    </row>
    <row r="132" spans="5:11" ht="15" customHeight="1" x14ac:dyDescent="0.25">
      <c r="E132" s="432"/>
      <c r="F132" s="209" t="s">
        <v>44</v>
      </c>
      <c r="G132" s="196">
        <f>D119/4</f>
        <v>223.02500000000001</v>
      </c>
      <c r="H132">
        <v>7</v>
      </c>
      <c r="I132">
        <f>COUNTIF(I2:I110,J132)</f>
        <v>4</v>
      </c>
      <c r="J132" s="56" t="s">
        <v>138</v>
      </c>
      <c r="K132" s="207">
        <f>(E115*35.66)/1000</f>
        <v>32.418505999999994</v>
      </c>
    </row>
    <row r="133" spans="5:11" ht="15.75" customHeight="1" thickBot="1" x14ac:dyDescent="0.3">
      <c r="E133" s="432"/>
      <c r="F133" s="209" t="s">
        <v>16</v>
      </c>
      <c r="G133" s="196">
        <f>B115/3</f>
        <v>221.89999999999998</v>
      </c>
      <c r="H133">
        <v>9</v>
      </c>
      <c r="I133">
        <f>COUNTIF(I2:I110,J133)</f>
        <v>4</v>
      </c>
      <c r="J133" s="60" t="s">
        <v>140</v>
      </c>
      <c r="K133" s="207">
        <f>(B121*35.66)/1000</f>
        <v>31.009935999999996</v>
      </c>
    </row>
    <row r="134" spans="5:11" x14ac:dyDescent="0.25">
      <c r="F134" s="210"/>
      <c r="K134" s="208">
        <f>SUM(K130:K133)</f>
        <v>129.24253799999997</v>
      </c>
    </row>
  </sheetData>
  <mergeCells count="1">
    <mergeCell ref="E131:E1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561A-BB71-4A9A-9A72-140BA04A6472}">
  <dimension ref="A1:L134"/>
  <sheetViews>
    <sheetView workbookViewId="0">
      <selection sqref="A1:L134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7" max="7" width="11.5703125" bestFit="1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6.5" thickTop="1" thickBot="1" x14ac:dyDescent="0.3">
      <c r="A1" s="7" t="s">
        <v>27</v>
      </c>
      <c r="B1" s="296" t="s">
        <v>30</v>
      </c>
      <c r="C1" s="9" t="s">
        <v>29</v>
      </c>
      <c r="D1" s="8" t="s">
        <v>28</v>
      </c>
      <c r="E1" s="11" t="s">
        <v>31</v>
      </c>
      <c r="F1" s="12" t="s">
        <v>32</v>
      </c>
      <c r="G1" s="13"/>
      <c r="H1" s="14" t="s">
        <v>33</v>
      </c>
      <c r="I1" s="14" t="s">
        <v>34</v>
      </c>
      <c r="J1" s="14" t="s">
        <v>35</v>
      </c>
      <c r="K1" s="15"/>
    </row>
    <row r="2" spans="1:11" ht="15.75" thickTop="1" x14ac:dyDescent="0.25">
      <c r="A2" s="16" t="s">
        <v>36</v>
      </c>
      <c r="B2" s="17"/>
      <c r="C2" s="18"/>
      <c r="D2" s="289"/>
      <c r="E2" s="19"/>
      <c r="F2" s="20" t="s">
        <v>36</v>
      </c>
      <c r="G2" s="21" t="s">
        <v>37</v>
      </c>
      <c r="H2" s="22" t="s">
        <v>38</v>
      </c>
      <c r="I2" s="22" t="s">
        <v>13</v>
      </c>
      <c r="J2" s="22"/>
      <c r="K2" s="18" t="s">
        <v>169</v>
      </c>
    </row>
    <row r="3" spans="1:11" x14ac:dyDescent="0.25">
      <c r="A3" s="23" t="s">
        <v>41</v>
      </c>
      <c r="B3" s="291" t="str">
        <f>I2</f>
        <v>Indianen</v>
      </c>
      <c r="C3" s="25" t="str">
        <f>I3</f>
        <v>Magnus "pucko"</v>
      </c>
      <c r="D3" s="24" t="str">
        <f>I4</f>
        <v>Oskar</v>
      </c>
      <c r="E3" s="27" t="str">
        <f>I5</f>
        <v>Bertil</v>
      </c>
      <c r="F3" s="1"/>
      <c r="G3" s="28" t="s">
        <v>42</v>
      </c>
      <c r="H3" s="29" t="s">
        <v>184</v>
      </c>
      <c r="I3" s="29" t="s">
        <v>185</v>
      </c>
      <c r="J3" s="29"/>
      <c r="K3" s="18" t="s">
        <v>170</v>
      </c>
    </row>
    <row r="4" spans="1:11" x14ac:dyDescent="0.25">
      <c r="A4" s="23" t="s">
        <v>46</v>
      </c>
      <c r="B4" s="291" t="str">
        <f>H2</f>
        <v>Team Jäger</v>
      </c>
      <c r="C4" s="25" t="str">
        <f>H3</f>
        <v>Pucko racing team</v>
      </c>
      <c r="D4" s="24" t="str">
        <f>H4</f>
        <v>KSR</v>
      </c>
      <c r="E4" s="27" t="str">
        <f>H5</f>
        <v>Pollys Hjältar</v>
      </c>
      <c r="F4" s="1"/>
      <c r="G4" s="28" t="s">
        <v>47</v>
      </c>
      <c r="H4" s="29" t="s">
        <v>154</v>
      </c>
      <c r="I4" s="29" t="s">
        <v>99</v>
      </c>
      <c r="J4" s="29"/>
      <c r="K4" s="18" t="s">
        <v>172</v>
      </c>
    </row>
    <row r="5" spans="1:11" x14ac:dyDescent="0.25">
      <c r="A5" s="23" t="s">
        <v>51</v>
      </c>
      <c r="B5" s="30">
        <v>158.63999999999999</v>
      </c>
      <c r="C5" s="31">
        <v>150.75</v>
      </c>
      <c r="D5" s="292">
        <v>195.59</v>
      </c>
      <c r="E5" s="30">
        <v>182.19</v>
      </c>
      <c r="F5" s="1"/>
      <c r="G5" s="28" t="s">
        <v>52</v>
      </c>
      <c r="H5" s="29" t="s">
        <v>153</v>
      </c>
      <c r="I5" s="29" t="s">
        <v>186</v>
      </c>
      <c r="J5" s="29"/>
      <c r="K5" s="18" t="s">
        <v>173</v>
      </c>
    </row>
    <row r="6" spans="1:11" x14ac:dyDescent="0.25">
      <c r="A6" s="23" t="s">
        <v>55</v>
      </c>
      <c r="B6" s="291">
        <f>B5</f>
        <v>158.63999999999999</v>
      </c>
      <c r="C6" s="25">
        <f>C5</f>
        <v>150.75</v>
      </c>
      <c r="D6" s="24">
        <f>D5</f>
        <v>195.59</v>
      </c>
      <c r="E6" s="27">
        <f>E5</f>
        <v>182.19</v>
      </c>
      <c r="F6" s="1"/>
      <c r="K6" s="18"/>
    </row>
    <row r="7" spans="1:11" ht="15.75" thickBot="1" x14ac:dyDescent="0.3">
      <c r="A7" s="32"/>
      <c r="B7" s="33"/>
      <c r="C7" s="34"/>
      <c r="D7" s="295"/>
      <c r="E7" s="33"/>
      <c r="F7" s="35"/>
      <c r="G7" s="36"/>
      <c r="H7" s="36"/>
      <c r="I7" s="36"/>
      <c r="J7" s="36"/>
      <c r="K7" s="34"/>
    </row>
    <row r="8" spans="1:11" ht="16.5" thickTop="1" thickBot="1" x14ac:dyDescent="0.3">
      <c r="A8" s="7" t="s">
        <v>56</v>
      </c>
      <c r="B8" s="296" t="s">
        <v>30</v>
      </c>
      <c r="C8" s="9" t="s">
        <v>29</v>
      </c>
      <c r="D8" s="8" t="s">
        <v>28</v>
      </c>
      <c r="E8" s="11" t="s">
        <v>31</v>
      </c>
      <c r="F8" s="37"/>
      <c r="G8" s="13"/>
      <c r="H8" s="14" t="s">
        <v>33</v>
      </c>
      <c r="I8" s="14" t="s">
        <v>34</v>
      </c>
      <c r="J8" s="14" t="s">
        <v>35</v>
      </c>
      <c r="K8" s="10"/>
    </row>
    <row r="9" spans="1:11" ht="15.75" thickTop="1" x14ac:dyDescent="0.25">
      <c r="A9" s="16" t="s">
        <v>57</v>
      </c>
      <c r="B9" s="17"/>
      <c r="C9" s="18"/>
      <c r="D9" s="295"/>
      <c r="E9" s="17"/>
      <c r="F9" s="20" t="s">
        <v>57</v>
      </c>
      <c r="G9" s="21" t="s">
        <v>37</v>
      </c>
      <c r="H9" s="38" t="str">
        <f>H2</f>
        <v>Team Jäger</v>
      </c>
      <c r="I9" s="22" t="s">
        <v>58</v>
      </c>
      <c r="J9" s="22"/>
      <c r="K9" s="18" t="s">
        <v>169</v>
      </c>
    </row>
    <row r="10" spans="1:11" x14ac:dyDescent="0.25">
      <c r="A10" s="23" t="s">
        <v>41</v>
      </c>
      <c r="B10" s="291" t="str">
        <f>I12</f>
        <v>Hampus</v>
      </c>
      <c r="C10" s="25" t="str">
        <f>I9</f>
        <v>Pontus</v>
      </c>
      <c r="D10" s="24" t="str">
        <f>I10</f>
        <v>Mats</v>
      </c>
      <c r="E10" s="27" t="str">
        <f>I11</f>
        <v>Daniel</v>
      </c>
      <c r="F10" s="1"/>
      <c r="G10" s="28" t="s">
        <v>42</v>
      </c>
      <c r="H10" s="39" t="str">
        <f>H3</f>
        <v>Pucko racing team</v>
      </c>
      <c r="I10" s="29" t="s">
        <v>176</v>
      </c>
      <c r="J10" s="29"/>
      <c r="K10" s="18" t="s">
        <v>170</v>
      </c>
    </row>
    <row r="11" spans="1:11" x14ac:dyDescent="0.25">
      <c r="A11" s="23" t="s">
        <v>46</v>
      </c>
      <c r="B11" s="291" t="str">
        <f>H12</f>
        <v>Pollys Hjältar</v>
      </c>
      <c r="C11" s="25" t="str">
        <f>H9</f>
        <v>Team Jäger</v>
      </c>
      <c r="D11" s="24" t="str">
        <f>H10</f>
        <v>Pucko racing team</v>
      </c>
      <c r="E11" s="27" t="str">
        <f>H11</f>
        <v>KSR</v>
      </c>
      <c r="F11" s="1"/>
      <c r="G11" s="28" t="s">
        <v>47</v>
      </c>
      <c r="H11" s="39" t="str">
        <f>H4</f>
        <v>KSR</v>
      </c>
      <c r="I11" s="29" t="s">
        <v>138</v>
      </c>
      <c r="J11" s="29"/>
      <c r="K11" s="18" t="s">
        <v>172</v>
      </c>
    </row>
    <row r="12" spans="1:11" x14ac:dyDescent="0.25">
      <c r="A12" s="23" t="s">
        <v>51</v>
      </c>
      <c r="B12" s="30">
        <v>161.56</v>
      </c>
      <c r="C12" s="31">
        <v>182.63</v>
      </c>
      <c r="D12" s="292">
        <v>182.2</v>
      </c>
      <c r="E12" s="30">
        <v>193.58</v>
      </c>
      <c r="F12" s="1"/>
      <c r="G12" s="28" t="s">
        <v>52</v>
      </c>
      <c r="H12" s="39" t="str">
        <f>H5</f>
        <v>Pollys Hjältar</v>
      </c>
      <c r="I12" s="29" t="s">
        <v>49</v>
      </c>
      <c r="J12" s="29"/>
      <c r="K12" s="18" t="s">
        <v>173</v>
      </c>
    </row>
    <row r="13" spans="1:11" x14ac:dyDescent="0.25">
      <c r="A13" s="23" t="s">
        <v>55</v>
      </c>
      <c r="B13" s="291">
        <f>E5+B12</f>
        <v>343.75</v>
      </c>
      <c r="C13" s="25">
        <f>B5+C12</f>
        <v>341.27</v>
      </c>
      <c r="D13" s="24">
        <f>C5+D12</f>
        <v>332.95</v>
      </c>
      <c r="E13" s="27">
        <f>D5+E12</f>
        <v>389.17</v>
      </c>
      <c r="F13" s="1"/>
    </row>
    <row r="14" spans="1:11" ht="15.75" thickBot="1" x14ac:dyDescent="0.3">
      <c r="A14" s="32"/>
      <c r="B14" s="33"/>
      <c r="C14" s="34"/>
      <c r="D14" s="295"/>
      <c r="E14" s="40"/>
      <c r="F14" s="35"/>
      <c r="G14" s="36"/>
      <c r="H14" s="36"/>
      <c r="I14" s="36"/>
      <c r="J14" s="36"/>
      <c r="K14" s="36"/>
    </row>
    <row r="15" spans="1:11" ht="16.5" thickTop="1" thickBot="1" x14ac:dyDescent="0.3">
      <c r="A15" s="7" t="s">
        <v>61</v>
      </c>
      <c r="B15" s="296" t="s">
        <v>30</v>
      </c>
      <c r="C15" s="9" t="s">
        <v>29</v>
      </c>
      <c r="D15" s="8" t="s">
        <v>28</v>
      </c>
      <c r="E15" s="11" t="s">
        <v>31</v>
      </c>
      <c r="F15" s="37"/>
      <c r="G15" s="13"/>
      <c r="H15" s="14" t="s">
        <v>33</v>
      </c>
      <c r="I15" s="14" t="s">
        <v>34</v>
      </c>
      <c r="J15" s="14" t="s">
        <v>35</v>
      </c>
      <c r="K15" s="15"/>
    </row>
    <row r="16" spans="1:11" ht="15.75" thickTop="1" x14ac:dyDescent="0.25">
      <c r="A16" s="16" t="s">
        <v>62</v>
      </c>
      <c r="B16" s="17"/>
      <c r="C16" s="18"/>
      <c r="D16" s="295"/>
      <c r="E16" s="17"/>
      <c r="F16" s="20" t="s">
        <v>62</v>
      </c>
      <c r="G16" s="21" t="s">
        <v>37</v>
      </c>
      <c r="H16" s="38" t="str">
        <f>H9</f>
        <v>Team Jäger</v>
      </c>
      <c r="I16" s="22" t="s">
        <v>168</v>
      </c>
      <c r="J16" s="22"/>
      <c r="K16" s="18" t="s">
        <v>169</v>
      </c>
    </row>
    <row r="17" spans="1:11" x14ac:dyDescent="0.25">
      <c r="A17" s="23" t="s">
        <v>41</v>
      </c>
      <c r="B17" s="291" t="str">
        <f>I18</f>
        <v>Henrik</v>
      </c>
      <c r="C17" s="25" t="str">
        <f>I19</f>
        <v>Pidde</v>
      </c>
      <c r="D17" s="24" t="str">
        <f>I16</f>
        <v>Jesper</v>
      </c>
      <c r="E17" s="27" t="str">
        <f>I17</f>
        <v>Leif</v>
      </c>
      <c r="F17" s="1"/>
      <c r="G17" s="28" t="s">
        <v>42</v>
      </c>
      <c r="H17" s="39" t="str">
        <f>H10</f>
        <v>Pucko racing team</v>
      </c>
      <c r="I17" s="29" t="s">
        <v>24</v>
      </c>
      <c r="J17" s="29"/>
      <c r="K17" s="18" t="s">
        <v>170</v>
      </c>
    </row>
    <row r="18" spans="1:11" x14ac:dyDescent="0.25">
      <c r="A18" s="23" t="s">
        <v>46</v>
      </c>
      <c r="B18" s="291" t="str">
        <f>H18</f>
        <v>KSR</v>
      </c>
      <c r="C18" s="25" t="str">
        <f>H19</f>
        <v>Pollys Hjältar</v>
      </c>
      <c r="D18" s="24" t="str">
        <f>H16</f>
        <v>Team Jäger</v>
      </c>
      <c r="E18" s="27" t="str">
        <f>H17</f>
        <v>Pucko racing team</v>
      </c>
      <c r="F18" s="1"/>
      <c r="G18" s="28" t="s">
        <v>47</v>
      </c>
      <c r="H18" s="39" t="str">
        <f>H11</f>
        <v>KSR</v>
      </c>
      <c r="I18" s="29" t="s">
        <v>14</v>
      </c>
      <c r="J18" s="29"/>
      <c r="K18" s="18" t="s">
        <v>172</v>
      </c>
    </row>
    <row r="19" spans="1:11" x14ac:dyDescent="0.25">
      <c r="A19" s="23" t="s">
        <v>51</v>
      </c>
      <c r="B19" s="30">
        <v>185.04</v>
      </c>
      <c r="C19" s="31">
        <v>166.19</v>
      </c>
      <c r="D19" s="292">
        <v>185.34</v>
      </c>
      <c r="E19" s="30">
        <v>140.52000000000001</v>
      </c>
      <c r="F19" s="1"/>
      <c r="G19" s="28" t="s">
        <v>52</v>
      </c>
      <c r="H19" s="39" t="str">
        <f>H12</f>
        <v>Pollys Hjältar</v>
      </c>
      <c r="I19" s="29" t="s">
        <v>60</v>
      </c>
      <c r="J19" s="29"/>
      <c r="K19" s="18" t="s">
        <v>173</v>
      </c>
    </row>
    <row r="20" spans="1:11" x14ac:dyDescent="0.25">
      <c r="A20" s="23" t="s">
        <v>55</v>
      </c>
      <c r="B20" s="291">
        <f>D5+E12+B19</f>
        <v>574.21</v>
      </c>
      <c r="C20" s="25">
        <f>E5+B12+C19</f>
        <v>509.94</v>
      </c>
      <c r="D20" s="24">
        <f>B5+C12+D19</f>
        <v>526.61</v>
      </c>
      <c r="E20" s="27">
        <f>C5+D12+E19</f>
        <v>473.47</v>
      </c>
      <c r="F20" s="1"/>
    </row>
    <row r="21" spans="1:11" ht="15.75" thickBot="1" x14ac:dyDescent="0.3">
      <c r="A21" s="32"/>
      <c r="B21" s="33"/>
      <c r="C21" s="34"/>
      <c r="D21" s="295"/>
      <c r="E21" s="33"/>
      <c r="F21" s="35"/>
      <c r="G21" s="36"/>
      <c r="H21" s="36"/>
      <c r="I21" s="36"/>
      <c r="J21" s="36"/>
      <c r="K21" s="36"/>
    </row>
    <row r="22" spans="1:11" ht="16.5" thickTop="1" thickBot="1" x14ac:dyDescent="0.3">
      <c r="A22" s="7" t="s">
        <v>65</v>
      </c>
      <c r="B22" s="296" t="s">
        <v>30</v>
      </c>
      <c r="C22" s="9" t="s">
        <v>29</v>
      </c>
      <c r="D22" s="8" t="s">
        <v>28</v>
      </c>
      <c r="E22" s="11" t="s">
        <v>31</v>
      </c>
      <c r="F22" s="37"/>
      <c r="G22" s="13"/>
      <c r="H22" s="14" t="s">
        <v>33</v>
      </c>
      <c r="I22" s="14" t="s">
        <v>34</v>
      </c>
      <c r="J22" s="14" t="s">
        <v>35</v>
      </c>
      <c r="K22" s="15"/>
    </row>
    <row r="23" spans="1:11" ht="15.75" thickTop="1" x14ac:dyDescent="0.25">
      <c r="A23" s="16" t="s">
        <v>66</v>
      </c>
      <c r="B23" s="17"/>
      <c r="C23" s="18"/>
      <c r="D23" s="295"/>
      <c r="E23" s="17"/>
      <c r="F23" s="20" t="s">
        <v>66</v>
      </c>
      <c r="G23" s="21" t="s">
        <v>37</v>
      </c>
      <c r="H23" s="38" t="str">
        <f>H16</f>
        <v>Team Jäger</v>
      </c>
      <c r="I23" s="22" t="s">
        <v>21</v>
      </c>
      <c r="J23" s="22"/>
      <c r="K23" s="18" t="s">
        <v>169</v>
      </c>
    </row>
    <row r="24" spans="1:11" x14ac:dyDescent="0.25">
      <c r="A24" s="23" t="s">
        <v>41</v>
      </c>
      <c r="B24" s="291" t="str">
        <f>I24</f>
        <v>Henrik F</v>
      </c>
      <c r="C24" s="25" t="str">
        <f>I25</f>
        <v>Björn</v>
      </c>
      <c r="D24" s="24" t="str">
        <f>I26</f>
        <v>Polly</v>
      </c>
      <c r="E24" s="27" t="str">
        <f>I23</f>
        <v>Magnus H</v>
      </c>
      <c r="F24" s="1"/>
      <c r="G24" s="28" t="s">
        <v>42</v>
      </c>
      <c r="H24" s="39" t="str">
        <f>H17</f>
        <v>Pucko racing team</v>
      </c>
      <c r="I24" s="29" t="s">
        <v>187</v>
      </c>
      <c r="J24" s="29"/>
      <c r="K24" s="18" t="s">
        <v>170</v>
      </c>
    </row>
    <row r="25" spans="1:11" x14ac:dyDescent="0.25">
      <c r="A25" s="23" t="s">
        <v>46</v>
      </c>
      <c r="B25" s="291" t="str">
        <f>H24</f>
        <v>Pucko racing team</v>
      </c>
      <c r="C25" s="25" t="str">
        <f>H25</f>
        <v>KSR</v>
      </c>
      <c r="D25" s="24" t="str">
        <f>H26</f>
        <v>Pollys Hjältar</v>
      </c>
      <c r="E25" s="27" t="str">
        <f>H23</f>
        <v>Team Jäger</v>
      </c>
      <c r="F25" s="1"/>
      <c r="G25" s="28" t="s">
        <v>47</v>
      </c>
      <c r="H25" s="39" t="str">
        <f>H18</f>
        <v>KSR</v>
      </c>
      <c r="I25" s="29" t="s">
        <v>9</v>
      </c>
      <c r="J25" s="29"/>
      <c r="K25" s="18" t="s">
        <v>172</v>
      </c>
    </row>
    <row r="26" spans="1:11" x14ac:dyDescent="0.25">
      <c r="A26" s="23" t="s">
        <v>51</v>
      </c>
      <c r="B26" s="30">
        <v>172.58</v>
      </c>
      <c r="C26" s="31">
        <v>186.19</v>
      </c>
      <c r="D26" s="292">
        <v>187.01</v>
      </c>
      <c r="E26" s="30">
        <v>172.8</v>
      </c>
      <c r="F26" s="1"/>
      <c r="G26" s="28" t="s">
        <v>52</v>
      </c>
      <c r="H26" s="39" t="str">
        <f>H19</f>
        <v>Pollys Hjältar</v>
      </c>
      <c r="I26" s="29" t="s">
        <v>68</v>
      </c>
      <c r="J26" s="29"/>
      <c r="K26" s="18" t="s">
        <v>173</v>
      </c>
    </row>
    <row r="27" spans="1:11" x14ac:dyDescent="0.25">
      <c r="A27" s="23" t="s">
        <v>55</v>
      </c>
      <c r="B27" s="291">
        <f>C5+D12+E19+B26</f>
        <v>646.05000000000007</v>
      </c>
      <c r="C27" s="25">
        <f>D5+E12+B19+C26</f>
        <v>760.40000000000009</v>
      </c>
      <c r="D27" s="297">
        <f>E5+F12+C19+D26</f>
        <v>535.39</v>
      </c>
      <c r="E27" s="27">
        <f>B5+C12+D19+E26</f>
        <v>699.41000000000008</v>
      </c>
      <c r="F27" s="1"/>
    </row>
    <row r="28" spans="1:11" ht="15.75" thickBot="1" x14ac:dyDescent="0.3">
      <c r="A28" s="41"/>
      <c r="B28" s="42"/>
      <c r="C28" s="43"/>
      <c r="D28" s="295"/>
      <c r="E28" s="42"/>
      <c r="F28" s="44"/>
      <c r="G28" s="45"/>
      <c r="H28" s="45"/>
      <c r="I28" s="45"/>
      <c r="J28" s="45"/>
      <c r="K28" s="45"/>
    </row>
    <row r="29" spans="1:11" ht="16.5" thickTop="1" thickBot="1" x14ac:dyDescent="0.3">
      <c r="A29" s="7" t="s">
        <v>69</v>
      </c>
      <c r="B29" s="296" t="s">
        <v>30</v>
      </c>
      <c r="C29" s="9" t="s">
        <v>29</v>
      </c>
      <c r="D29" s="8" t="s">
        <v>28</v>
      </c>
      <c r="E29" s="11" t="s">
        <v>31</v>
      </c>
      <c r="F29" s="37"/>
      <c r="G29" s="13"/>
      <c r="H29" s="14" t="s">
        <v>33</v>
      </c>
      <c r="I29" s="14" t="s">
        <v>34</v>
      </c>
      <c r="J29" s="14" t="s">
        <v>35</v>
      </c>
      <c r="K29" s="15"/>
    </row>
    <row r="30" spans="1:11" ht="15.75" thickTop="1" x14ac:dyDescent="0.25">
      <c r="A30" s="16" t="s">
        <v>70</v>
      </c>
      <c r="B30" s="17"/>
      <c r="C30" s="18"/>
      <c r="D30" s="295"/>
      <c r="E30" s="17"/>
      <c r="F30" s="20" t="s">
        <v>70</v>
      </c>
      <c r="G30" s="21" t="s">
        <v>37</v>
      </c>
      <c r="H30" s="38" t="str">
        <f>H23</f>
        <v>Team Jäger</v>
      </c>
      <c r="I30" s="22" t="s">
        <v>13</v>
      </c>
      <c r="J30" s="22"/>
      <c r="K30" s="18" t="s">
        <v>169</v>
      </c>
    </row>
    <row r="31" spans="1:11" x14ac:dyDescent="0.25">
      <c r="A31" s="23" t="s">
        <v>41</v>
      </c>
      <c r="B31" s="291" t="str">
        <f>I30</f>
        <v>Indianen</v>
      </c>
      <c r="C31" s="25" t="str">
        <f>I31</f>
        <v>Magnus "pucko"</v>
      </c>
      <c r="D31" s="24" t="str">
        <f>I32</f>
        <v>Oskar</v>
      </c>
      <c r="E31" s="27" t="str">
        <f>I33</f>
        <v>Bertil</v>
      </c>
      <c r="F31" s="1"/>
      <c r="G31" s="28" t="s">
        <v>42</v>
      </c>
      <c r="H31" s="39" t="str">
        <f>H24</f>
        <v>Pucko racing team</v>
      </c>
      <c r="I31" s="29" t="s">
        <v>185</v>
      </c>
      <c r="J31" s="29"/>
      <c r="K31" s="18" t="s">
        <v>170</v>
      </c>
    </row>
    <row r="32" spans="1:11" x14ac:dyDescent="0.25">
      <c r="A32" s="23" t="s">
        <v>46</v>
      </c>
      <c r="B32" s="291" t="str">
        <f>H30</f>
        <v>Team Jäger</v>
      </c>
      <c r="C32" s="25" t="str">
        <f>H31</f>
        <v>Pucko racing team</v>
      </c>
      <c r="D32" s="24" t="str">
        <f>H32</f>
        <v>KSR</v>
      </c>
      <c r="E32" s="27" t="str">
        <f>H33</f>
        <v>Pollys Hjältar</v>
      </c>
      <c r="F32" s="1"/>
      <c r="G32" s="28" t="s">
        <v>47</v>
      </c>
      <c r="H32" s="39" t="str">
        <f>H25</f>
        <v>KSR</v>
      </c>
      <c r="I32" s="29" t="s">
        <v>99</v>
      </c>
      <c r="J32" s="29"/>
      <c r="K32" s="18" t="s">
        <v>172</v>
      </c>
    </row>
    <row r="33" spans="1:11" x14ac:dyDescent="0.25">
      <c r="A33" s="23" t="s">
        <v>51</v>
      </c>
      <c r="B33" s="30">
        <v>161.4</v>
      </c>
      <c r="C33" s="31">
        <v>164.99</v>
      </c>
      <c r="D33" s="292">
        <v>198.25</v>
      </c>
      <c r="E33" s="30">
        <v>180.77</v>
      </c>
      <c r="F33" s="1"/>
      <c r="G33" s="28" t="s">
        <v>52</v>
      </c>
      <c r="H33" s="39" t="str">
        <f>H26</f>
        <v>Pollys Hjältar</v>
      </c>
      <c r="I33" s="29" t="s">
        <v>186</v>
      </c>
      <c r="J33" s="29"/>
      <c r="K33" s="18" t="s">
        <v>173</v>
      </c>
    </row>
    <row r="34" spans="1:11" x14ac:dyDescent="0.25">
      <c r="A34" s="23" t="s">
        <v>55</v>
      </c>
      <c r="B34" s="291">
        <f>B5+C12+D19+E26+B33</f>
        <v>860.81000000000006</v>
      </c>
      <c r="C34" s="25">
        <f>C5+D12+E19+B26+C33</f>
        <v>811.04000000000008</v>
      </c>
      <c r="D34" s="24">
        <f>D5+E12+B19+C26+D33</f>
        <v>958.65000000000009</v>
      </c>
      <c r="E34" s="27">
        <f>E5+B12+C19+D26+E33</f>
        <v>877.72</v>
      </c>
      <c r="F34" s="1"/>
      <c r="K34" s="18"/>
    </row>
    <row r="35" spans="1:11" ht="15.75" thickBot="1" x14ac:dyDescent="0.3">
      <c r="A35" s="32"/>
      <c r="B35" s="33"/>
      <c r="C35" s="34"/>
      <c r="D35" s="295"/>
      <c r="E35" s="33"/>
      <c r="F35" s="35"/>
      <c r="G35" s="36"/>
      <c r="H35" s="36"/>
      <c r="I35" s="36"/>
      <c r="J35" s="36"/>
      <c r="K35" s="34"/>
    </row>
    <row r="36" spans="1:11" ht="16.5" thickTop="1" thickBot="1" x14ac:dyDescent="0.3">
      <c r="A36" s="46" t="s">
        <v>71</v>
      </c>
      <c r="B36" s="296" t="s">
        <v>30</v>
      </c>
      <c r="C36" s="9" t="s">
        <v>29</v>
      </c>
      <c r="D36" s="8" t="s">
        <v>28</v>
      </c>
      <c r="E36" s="11" t="s">
        <v>31</v>
      </c>
      <c r="F36" s="37"/>
      <c r="G36" s="13"/>
      <c r="H36" s="14" t="s">
        <v>33</v>
      </c>
      <c r="I36" s="14" t="s">
        <v>34</v>
      </c>
      <c r="J36" s="14" t="s">
        <v>35</v>
      </c>
      <c r="K36" s="10"/>
    </row>
    <row r="37" spans="1:11" ht="15.75" thickTop="1" x14ac:dyDescent="0.25">
      <c r="A37" s="47" t="s">
        <v>72</v>
      </c>
      <c r="B37" s="17"/>
      <c r="C37" s="18"/>
      <c r="D37" s="295"/>
      <c r="E37" s="17"/>
      <c r="F37" s="20" t="s">
        <v>72</v>
      </c>
      <c r="G37" s="21" t="s">
        <v>37</v>
      </c>
      <c r="H37" s="38" t="str">
        <f>H30</f>
        <v>Team Jäger</v>
      </c>
      <c r="I37" s="22" t="s">
        <v>58</v>
      </c>
      <c r="J37" s="22"/>
      <c r="K37" s="18" t="s">
        <v>169</v>
      </c>
    </row>
    <row r="38" spans="1:11" x14ac:dyDescent="0.25">
      <c r="A38" s="23" t="s">
        <v>41</v>
      </c>
      <c r="B38" s="291" t="str">
        <f>I40</f>
        <v>Hampus</v>
      </c>
      <c r="C38" s="25" t="str">
        <f>I37</f>
        <v>Pontus</v>
      </c>
      <c r="D38" s="24" t="str">
        <f>I38</f>
        <v>Mats</v>
      </c>
      <c r="E38" s="27" t="str">
        <f>I39</f>
        <v>Daniel</v>
      </c>
      <c r="F38" s="1"/>
      <c r="G38" s="28" t="s">
        <v>42</v>
      </c>
      <c r="H38" s="39" t="str">
        <f>H31</f>
        <v>Pucko racing team</v>
      </c>
      <c r="I38" s="29" t="s">
        <v>176</v>
      </c>
      <c r="J38" s="29"/>
      <c r="K38" s="18" t="s">
        <v>170</v>
      </c>
    </row>
    <row r="39" spans="1:11" x14ac:dyDescent="0.25">
      <c r="A39" s="23" t="s">
        <v>46</v>
      </c>
      <c r="B39" s="291" t="str">
        <f>H40</f>
        <v>Pollys Hjältar</v>
      </c>
      <c r="C39" s="25" t="str">
        <f>H37</f>
        <v>Team Jäger</v>
      </c>
      <c r="D39" s="24" t="str">
        <f>H38</f>
        <v>Pucko racing team</v>
      </c>
      <c r="E39" s="27" t="str">
        <f>H39</f>
        <v>KSR</v>
      </c>
      <c r="F39" s="1"/>
      <c r="G39" s="28" t="s">
        <v>47</v>
      </c>
      <c r="H39" s="39" t="str">
        <f>H32</f>
        <v>KSR</v>
      </c>
      <c r="I39" s="29" t="s">
        <v>138</v>
      </c>
      <c r="J39" s="29"/>
      <c r="K39" s="18" t="s">
        <v>172</v>
      </c>
    </row>
    <row r="40" spans="1:11" x14ac:dyDescent="0.25">
      <c r="A40" s="23" t="s">
        <v>51</v>
      </c>
      <c r="B40" s="30">
        <v>144.19999999999999</v>
      </c>
      <c r="C40" s="31">
        <v>190.59</v>
      </c>
      <c r="D40" s="292">
        <v>141</v>
      </c>
      <c r="E40" s="30">
        <v>196.86</v>
      </c>
      <c r="F40" s="1"/>
      <c r="G40" s="28" t="s">
        <v>52</v>
      </c>
      <c r="H40" s="39" t="str">
        <f>H33</f>
        <v>Pollys Hjältar</v>
      </c>
      <c r="I40" s="29" t="s">
        <v>49</v>
      </c>
      <c r="J40" s="29"/>
      <c r="K40" s="18" t="s">
        <v>173</v>
      </c>
    </row>
    <row r="41" spans="1:11" x14ac:dyDescent="0.25">
      <c r="A41" s="23" t="s">
        <v>55</v>
      </c>
      <c r="B41" s="291">
        <f>E5+B12+C19+D26+E33+B40</f>
        <v>1021.9200000000001</v>
      </c>
      <c r="C41" s="25">
        <f>B5+C12+D19+E26+B33+C40</f>
        <v>1051.4000000000001</v>
      </c>
      <c r="D41" s="24">
        <f>C5+D12+E19+B26+C33+D40</f>
        <v>952.04000000000008</v>
      </c>
      <c r="E41" s="27">
        <f>D5+E12+B19+C26+D33+E40</f>
        <v>1155.5100000000002</v>
      </c>
      <c r="F41" s="1"/>
    </row>
    <row r="42" spans="1:11" ht="15.75" thickBot="1" x14ac:dyDescent="0.3">
      <c r="A42" s="32"/>
      <c r="B42" s="33"/>
      <c r="C42" s="34"/>
      <c r="D42" s="295"/>
      <c r="E42" s="33"/>
      <c r="F42" s="35"/>
      <c r="G42" s="36"/>
      <c r="H42" s="36"/>
      <c r="I42" s="36"/>
      <c r="J42" s="36"/>
      <c r="K42" s="36"/>
    </row>
    <row r="43" spans="1:11" ht="16.5" thickTop="1" thickBot="1" x14ac:dyDescent="0.3">
      <c r="A43" s="46" t="s">
        <v>73</v>
      </c>
      <c r="B43" s="296" t="s">
        <v>30</v>
      </c>
      <c r="C43" s="9" t="s">
        <v>29</v>
      </c>
      <c r="D43" s="8" t="s">
        <v>28</v>
      </c>
      <c r="E43" s="11" t="s">
        <v>31</v>
      </c>
      <c r="F43" s="37"/>
      <c r="G43" s="13"/>
      <c r="H43" s="14" t="s">
        <v>33</v>
      </c>
      <c r="I43" s="14" t="s">
        <v>34</v>
      </c>
      <c r="J43" s="14" t="s">
        <v>35</v>
      </c>
      <c r="K43" s="15"/>
    </row>
    <row r="44" spans="1:11" ht="15.75" thickTop="1" x14ac:dyDescent="0.25">
      <c r="A44" s="47" t="s">
        <v>74</v>
      </c>
      <c r="B44" s="17"/>
      <c r="C44" s="18"/>
      <c r="D44" s="295"/>
      <c r="E44" s="17"/>
      <c r="F44" s="20" t="s">
        <v>74</v>
      </c>
      <c r="G44" s="21" t="s">
        <v>37</v>
      </c>
      <c r="H44" s="38" t="str">
        <f>H37</f>
        <v>Team Jäger</v>
      </c>
      <c r="I44" s="22" t="s">
        <v>168</v>
      </c>
      <c r="J44" s="22"/>
      <c r="K44" s="18" t="s">
        <v>169</v>
      </c>
    </row>
    <row r="45" spans="1:11" x14ac:dyDescent="0.25">
      <c r="A45" s="23" t="s">
        <v>41</v>
      </c>
      <c r="B45" s="291" t="str">
        <f>I46</f>
        <v>Henrik</v>
      </c>
      <c r="C45" s="25" t="str">
        <f>I47</f>
        <v>Pidde</v>
      </c>
      <c r="D45" s="24" t="str">
        <f>I44</f>
        <v>Jesper</v>
      </c>
      <c r="E45" s="27" t="str">
        <f>I45</f>
        <v>Leif</v>
      </c>
      <c r="F45" s="1"/>
      <c r="G45" s="28" t="s">
        <v>42</v>
      </c>
      <c r="H45" s="39" t="str">
        <f>H38</f>
        <v>Pucko racing team</v>
      </c>
      <c r="I45" s="29" t="s">
        <v>24</v>
      </c>
      <c r="J45" s="29"/>
      <c r="K45" s="18" t="s">
        <v>170</v>
      </c>
    </row>
    <row r="46" spans="1:11" x14ac:dyDescent="0.25">
      <c r="A46" s="23" t="s">
        <v>46</v>
      </c>
      <c r="B46" s="291" t="str">
        <f>H46</f>
        <v>KSR</v>
      </c>
      <c r="C46" s="25" t="str">
        <f>H47</f>
        <v>Pollys Hjältar</v>
      </c>
      <c r="D46" s="24" t="str">
        <f>H44</f>
        <v>Team Jäger</v>
      </c>
      <c r="E46" s="27" t="str">
        <f>H45</f>
        <v>Pucko racing team</v>
      </c>
      <c r="F46" s="1"/>
      <c r="G46" s="28" t="s">
        <v>47</v>
      </c>
      <c r="H46" s="39" t="str">
        <f>H39</f>
        <v>KSR</v>
      </c>
      <c r="I46" s="29" t="s">
        <v>14</v>
      </c>
      <c r="J46" s="29"/>
      <c r="K46" s="18" t="s">
        <v>172</v>
      </c>
    </row>
    <row r="47" spans="1:11" x14ac:dyDescent="0.25">
      <c r="A47" s="23" t="s">
        <v>51</v>
      </c>
      <c r="B47" s="30">
        <v>194.69</v>
      </c>
      <c r="C47" s="31">
        <v>161.06</v>
      </c>
      <c r="D47" s="292">
        <v>184.25</v>
      </c>
      <c r="E47" s="30">
        <v>103.04</v>
      </c>
      <c r="F47" s="1"/>
      <c r="G47" s="28" t="s">
        <v>52</v>
      </c>
      <c r="H47" s="39" t="str">
        <f>H40</f>
        <v>Pollys Hjältar</v>
      </c>
      <c r="I47" s="29" t="s">
        <v>60</v>
      </c>
      <c r="J47" s="29"/>
      <c r="K47" s="18" t="s">
        <v>173</v>
      </c>
    </row>
    <row r="48" spans="1:11" x14ac:dyDescent="0.25">
      <c r="A48" s="23" t="s">
        <v>55</v>
      </c>
      <c r="B48" s="291">
        <f>D5+E12+B19+C26+D33+E40+B47</f>
        <v>1350.2000000000003</v>
      </c>
      <c r="C48" s="25">
        <f>E5+B12+C19+D26+E33+B40+C47</f>
        <v>1182.98</v>
      </c>
      <c r="D48" s="24">
        <f>B5+C12+D19+E26+B33+C40+D47</f>
        <v>1235.6500000000001</v>
      </c>
      <c r="E48" s="27">
        <f>C5+D12+E19+B26+C33+D40+E47</f>
        <v>1055.0800000000002</v>
      </c>
      <c r="F48" s="1"/>
    </row>
    <row r="49" spans="1:11" ht="15.75" thickBot="1" x14ac:dyDescent="0.3">
      <c r="A49" s="32"/>
      <c r="B49" s="33"/>
      <c r="C49" s="34"/>
      <c r="D49" s="295"/>
      <c r="E49" s="33"/>
      <c r="F49" s="35"/>
      <c r="G49" s="36"/>
      <c r="H49" s="36"/>
      <c r="I49" s="36"/>
      <c r="J49" s="36"/>
      <c r="K49" s="36"/>
    </row>
    <row r="50" spans="1:11" ht="16.5" thickTop="1" thickBot="1" x14ac:dyDescent="0.3">
      <c r="A50" s="46" t="s">
        <v>75</v>
      </c>
      <c r="B50" s="296" t="s">
        <v>30</v>
      </c>
      <c r="C50" s="9" t="s">
        <v>29</v>
      </c>
      <c r="D50" s="8" t="s">
        <v>28</v>
      </c>
      <c r="E50" s="11" t="s">
        <v>31</v>
      </c>
      <c r="F50" s="37"/>
      <c r="G50" s="13"/>
      <c r="H50" s="14" t="s">
        <v>33</v>
      </c>
      <c r="I50" s="14" t="s">
        <v>34</v>
      </c>
      <c r="J50" s="14" t="s">
        <v>35</v>
      </c>
      <c r="K50" s="15"/>
    </row>
    <row r="51" spans="1:11" ht="15.75" thickTop="1" x14ac:dyDescent="0.25">
      <c r="A51" s="47" t="s">
        <v>76</v>
      </c>
      <c r="B51" s="17"/>
      <c r="C51" s="18"/>
      <c r="D51" s="295"/>
      <c r="E51" s="17"/>
      <c r="F51" s="20" t="s">
        <v>76</v>
      </c>
      <c r="G51" s="21" t="s">
        <v>37</v>
      </c>
      <c r="H51" s="38" t="str">
        <f>H44</f>
        <v>Team Jäger</v>
      </c>
      <c r="I51" s="22" t="s">
        <v>21</v>
      </c>
      <c r="J51" s="22"/>
      <c r="K51" s="18" t="s">
        <v>169</v>
      </c>
    </row>
    <row r="52" spans="1:11" x14ac:dyDescent="0.25">
      <c r="A52" s="23" t="s">
        <v>41</v>
      </c>
      <c r="B52" s="291" t="str">
        <f>I52</f>
        <v>Henrik F</v>
      </c>
      <c r="C52" s="25" t="str">
        <f>I53</f>
        <v>Björn</v>
      </c>
      <c r="D52" s="24" t="str">
        <f>I54</f>
        <v>Polly</v>
      </c>
      <c r="E52" s="27" t="str">
        <f>I51</f>
        <v>Magnus H</v>
      </c>
      <c r="F52" s="1"/>
      <c r="G52" s="28" t="s">
        <v>42</v>
      </c>
      <c r="H52" s="39" t="str">
        <f>H45</f>
        <v>Pucko racing team</v>
      </c>
      <c r="I52" s="29" t="s">
        <v>187</v>
      </c>
      <c r="J52" s="29"/>
      <c r="K52" s="18" t="s">
        <v>170</v>
      </c>
    </row>
    <row r="53" spans="1:11" x14ac:dyDescent="0.25">
      <c r="A53" s="23" t="s">
        <v>46</v>
      </c>
      <c r="B53" s="291" t="str">
        <f>H52</f>
        <v>Pucko racing team</v>
      </c>
      <c r="C53" s="25" t="str">
        <f>H53</f>
        <v>KSR</v>
      </c>
      <c r="D53" s="24" t="str">
        <f>H54</f>
        <v>Pollys Hjältar</v>
      </c>
      <c r="E53" s="27" t="str">
        <f>H51</f>
        <v>Team Jäger</v>
      </c>
      <c r="F53" s="1"/>
      <c r="G53" s="28" t="s">
        <v>47</v>
      </c>
      <c r="H53" s="39" t="str">
        <f>H46</f>
        <v>KSR</v>
      </c>
      <c r="I53" s="29" t="s">
        <v>9</v>
      </c>
      <c r="J53" s="29"/>
      <c r="K53" s="18" t="s">
        <v>172</v>
      </c>
    </row>
    <row r="54" spans="1:11" x14ac:dyDescent="0.25">
      <c r="A54" s="23" t="s">
        <v>51</v>
      </c>
      <c r="B54" s="30">
        <v>180.24</v>
      </c>
      <c r="C54" s="31">
        <v>170.23</v>
      </c>
      <c r="D54" s="292">
        <v>58.82</v>
      </c>
      <c r="E54" s="30">
        <v>163.66</v>
      </c>
      <c r="F54" s="1"/>
      <c r="G54" s="28" t="s">
        <v>52</v>
      </c>
      <c r="H54" s="39" t="str">
        <f>H47</f>
        <v>Pollys Hjältar</v>
      </c>
      <c r="I54" s="29" t="s">
        <v>68</v>
      </c>
      <c r="J54" s="29"/>
      <c r="K54" s="18" t="s">
        <v>173</v>
      </c>
    </row>
    <row r="55" spans="1:11" x14ac:dyDescent="0.25">
      <c r="A55" s="23" t="s">
        <v>55</v>
      </c>
      <c r="B55" s="291">
        <f>C5+D12+E19+B26+C33+D40+E47+B54</f>
        <v>1235.3200000000002</v>
      </c>
      <c r="C55" s="25">
        <f>D5+E12+B19+C26+D33+E40+B47+C54</f>
        <v>1520.4300000000003</v>
      </c>
      <c r="D55" s="24">
        <f>E5+B12+C19+D26+E33+B40+C47+D54</f>
        <v>1241.8</v>
      </c>
      <c r="E55" s="27">
        <f>B5+C12+D19+E26+B33+C40+D47+E54</f>
        <v>1399.3100000000002</v>
      </c>
      <c r="F55" s="1"/>
    </row>
    <row r="56" spans="1:11" ht="15.75" thickBot="1" x14ac:dyDescent="0.3">
      <c r="A56" s="41"/>
      <c r="B56" s="42"/>
      <c r="C56" s="43"/>
      <c r="D56" s="295"/>
      <c r="E56" s="42"/>
      <c r="F56" s="44"/>
      <c r="G56" s="45"/>
      <c r="H56" s="45"/>
      <c r="I56" s="45"/>
      <c r="J56" s="45"/>
      <c r="K56" s="45"/>
    </row>
    <row r="57" spans="1:11" ht="16.5" thickTop="1" thickBot="1" x14ac:dyDescent="0.3">
      <c r="A57" s="46" t="s">
        <v>77</v>
      </c>
      <c r="B57" s="296" t="s">
        <v>30</v>
      </c>
      <c r="C57" s="9" t="s">
        <v>29</v>
      </c>
      <c r="D57" s="8" t="s">
        <v>28</v>
      </c>
      <c r="E57" s="11" t="s">
        <v>31</v>
      </c>
      <c r="F57" s="37"/>
      <c r="G57" s="13"/>
      <c r="H57" s="14" t="s">
        <v>33</v>
      </c>
      <c r="I57" s="14" t="s">
        <v>34</v>
      </c>
      <c r="J57" s="14" t="s">
        <v>35</v>
      </c>
      <c r="K57" s="15"/>
    </row>
    <row r="58" spans="1:11" ht="15.75" thickTop="1" x14ac:dyDescent="0.25">
      <c r="A58" s="47" t="s">
        <v>78</v>
      </c>
      <c r="B58" s="298"/>
      <c r="C58" s="18"/>
      <c r="D58" s="295"/>
      <c r="E58" s="17"/>
      <c r="F58" s="20" t="s">
        <v>78</v>
      </c>
      <c r="G58" s="21" t="s">
        <v>37</v>
      </c>
      <c r="H58" s="38" t="str">
        <f>H51</f>
        <v>Team Jäger</v>
      </c>
      <c r="I58" s="22" t="s">
        <v>13</v>
      </c>
      <c r="J58" s="22"/>
      <c r="K58" s="18" t="s">
        <v>169</v>
      </c>
    </row>
    <row r="59" spans="1:11" x14ac:dyDescent="0.25">
      <c r="A59" s="23" t="s">
        <v>41</v>
      </c>
      <c r="B59" s="291" t="str">
        <f>I58</f>
        <v>Indianen</v>
      </c>
      <c r="C59" s="25" t="str">
        <f>I59</f>
        <v>Magnus "pucko"</v>
      </c>
      <c r="D59" s="24" t="str">
        <f>I60</f>
        <v>Oskar</v>
      </c>
      <c r="E59" s="27" t="str">
        <f>I61</f>
        <v>Polly</v>
      </c>
      <c r="F59" s="1"/>
      <c r="G59" s="28" t="s">
        <v>42</v>
      </c>
      <c r="H59" s="39" t="str">
        <f>H52</f>
        <v>Pucko racing team</v>
      </c>
      <c r="I59" s="29" t="s">
        <v>185</v>
      </c>
      <c r="J59" s="29"/>
      <c r="K59" s="18" t="s">
        <v>170</v>
      </c>
    </row>
    <row r="60" spans="1:11" x14ac:dyDescent="0.25">
      <c r="A60" s="23" t="s">
        <v>46</v>
      </c>
      <c r="B60" s="291" t="str">
        <f>H58</f>
        <v>Team Jäger</v>
      </c>
      <c r="C60" s="25" t="str">
        <f>H59</f>
        <v>Pucko racing team</v>
      </c>
      <c r="D60" s="24" t="str">
        <f>H60</f>
        <v>KSR</v>
      </c>
      <c r="E60" s="27" t="str">
        <f>H61</f>
        <v>Pollys Hjältar</v>
      </c>
      <c r="F60" s="1"/>
      <c r="G60" s="28" t="s">
        <v>47</v>
      </c>
      <c r="H60" s="39" t="str">
        <f>H53</f>
        <v>KSR</v>
      </c>
      <c r="I60" s="29" t="s">
        <v>99</v>
      </c>
      <c r="J60" s="29"/>
      <c r="K60" s="18" t="s">
        <v>172</v>
      </c>
    </row>
    <row r="61" spans="1:11" x14ac:dyDescent="0.25">
      <c r="A61" s="23" t="s">
        <v>51</v>
      </c>
      <c r="B61" s="30">
        <v>182.21</v>
      </c>
      <c r="C61" s="31">
        <v>174.15</v>
      </c>
      <c r="D61" s="292">
        <v>200.05</v>
      </c>
      <c r="E61" s="30">
        <v>188.66</v>
      </c>
      <c r="F61" s="1"/>
      <c r="G61" s="28" t="s">
        <v>52</v>
      </c>
      <c r="H61" s="39" t="str">
        <f>H54</f>
        <v>Pollys Hjältar</v>
      </c>
      <c r="I61" s="29" t="s">
        <v>68</v>
      </c>
      <c r="J61" s="29"/>
      <c r="K61" s="18" t="s">
        <v>173</v>
      </c>
    </row>
    <row r="62" spans="1:11" x14ac:dyDescent="0.25">
      <c r="A62" s="23" t="s">
        <v>55</v>
      </c>
      <c r="B62" s="291">
        <f>B5+C12+D19+E26+B33+C40+D47+E54+B61</f>
        <v>1581.5200000000002</v>
      </c>
      <c r="C62" s="25">
        <f>C5+D12+E19+B26+C33+D40+E47+B54+C61</f>
        <v>1409.4700000000003</v>
      </c>
      <c r="D62" s="24">
        <f>D5+E12+B19+C26+D33+E40+B47+C54+D61</f>
        <v>1720.4800000000002</v>
      </c>
      <c r="E62" s="27">
        <f>E5+B12+C19+D26+E33+B40+C47+D54+E61</f>
        <v>1430.46</v>
      </c>
      <c r="F62" s="1"/>
      <c r="K62" s="18"/>
    </row>
    <row r="63" spans="1:11" ht="15.75" thickBot="1" x14ac:dyDescent="0.3">
      <c r="A63" s="32"/>
      <c r="B63" s="33"/>
      <c r="C63" s="34"/>
      <c r="D63" s="295"/>
      <c r="E63" s="33"/>
      <c r="F63" s="35"/>
      <c r="G63" s="36"/>
      <c r="H63" s="36"/>
      <c r="I63" s="36"/>
      <c r="J63" s="36"/>
      <c r="K63" s="34"/>
    </row>
    <row r="64" spans="1:11" ht="16.5" thickTop="1" thickBot="1" x14ac:dyDescent="0.3">
      <c r="A64" s="46" t="s">
        <v>80</v>
      </c>
      <c r="B64" s="296" t="s">
        <v>30</v>
      </c>
      <c r="C64" s="9" t="s">
        <v>29</v>
      </c>
      <c r="D64" s="8" t="s">
        <v>28</v>
      </c>
      <c r="E64" s="11" t="s">
        <v>31</v>
      </c>
      <c r="F64" s="37"/>
      <c r="G64" s="13"/>
      <c r="H64" s="14" t="s">
        <v>33</v>
      </c>
      <c r="I64" s="14" t="s">
        <v>34</v>
      </c>
      <c r="J64" s="14" t="s">
        <v>35</v>
      </c>
      <c r="K64" s="10"/>
    </row>
    <row r="65" spans="1:11" ht="15.75" thickTop="1" x14ac:dyDescent="0.25">
      <c r="A65" s="47" t="s">
        <v>81</v>
      </c>
      <c r="B65" s="17"/>
      <c r="C65" s="18"/>
      <c r="D65" s="295"/>
      <c r="E65" s="17"/>
      <c r="F65" s="20" t="s">
        <v>81</v>
      </c>
      <c r="G65" s="21" t="s">
        <v>37</v>
      </c>
      <c r="H65" s="38" t="str">
        <f>H58</f>
        <v>Team Jäger</v>
      </c>
      <c r="I65" s="22" t="s">
        <v>58</v>
      </c>
      <c r="J65" s="22"/>
      <c r="K65" s="18" t="s">
        <v>169</v>
      </c>
    </row>
    <row r="66" spans="1:11" x14ac:dyDescent="0.25">
      <c r="A66" s="23" t="s">
        <v>41</v>
      </c>
      <c r="B66" s="291" t="str">
        <f>I68</f>
        <v>Hampus</v>
      </c>
      <c r="C66" s="25" t="str">
        <f>I65</f>
        <v>Pontus</v>
      </c>
      <c r="D66" s="24" t="str">
        <f>I66</f>
        <v>Mats</v>
      </c>
      <c r="E66" s="27" t="str">
        <f>I67</f>
        <v>Daniel</v>
      </c>
      <c r="F66" s="1"/>
      <c r="G66" s="28" t="s">
        <v>42</v>
      </c>
      <c r="H66" s="39" t="str">
        <f>H59</f>
        <v>Pucko racing team</v>
      </c>
      <c r="I66" s="29" t="s">
        <v>176</v>
      </c>
      <c r="J66" s="29"/>
      <c r="K66" s="18" t="s">
        <v>170</v>
      </c>
    </row>
    <row r="67" spans="1:11" x14ac:dyDescent="0.25">
      <c r="A67" s="23" t="s">
        <v>46</v>
      </c>
      <c r="B67" s="291" t="str">
        <f>H68</f>
        <v>Pollys Hjältar</v>
      </c>
      <c r="C67" s="25" t="str">
        <f>H65</f>
        <v>Team Jäger</v>
      </c>
      <c r="D67" s="24" t="str">
        <f>H66</f>
        <v>Pucko racing team</v>
      </c>
      <c r="E67" s="27" t="str">
        <f>H67</f>
        <v>KSR</v>
      </c>
      <c r="F67" s="1"/>
      <c r="G67" s="28" t="s">
        <v>47</v>
      </c>
      <c r="H67" s="39" t="str">
        <f>H60</f>
        <v>KSR</v>
      </c>
      <c r="I67" s="29" t="s">
        <v>138</v>
      </c>
      <c r="J67" s="29"/>
      <c r="K67" s="18" t="s">
        <v>172</v>
      </c>
    </row>
    <row r="68" spans="1:11" x14ac:dyDescent="0.25">
      <c r="A68" s="23" t="s">
        <v>51</v>
      </c>
      <c r="B68" s="30">
        <v>167.6</v>
      </c>
      <c r="C68" s="31">
        <v>190.42</v>
      </c>
      <c r="D68" s="292">
        <v>187.26</v>
      </c>
      <c r="E68" s="30">
        <v>194.64</v>
      </c>
      <c r="F68" s="1"/>
      <c r="G68" s="28" t="s">
        <v>52</v>
      </c>
      <c r="H68" s="39" t="str">
        <f>H61</f>
        <v>Pollys Hjältar</v>
      </c>
      <c r="I68" s="29" t="s">
        <v>49</v>
      </c>
      <c r="J68" s="29"/>
      <c r="K68" s="18" t="s">
        <v>173</v>
      </c>
    </row>
    <row r="69" spans="1:11" x14ac:dyDescent="0.25">
      <c r="A69" s="23" t="s">
        <v>55</v>
      </c>
      <c r="B69" s="291">
        <f>E5+B12+C19+D26+E33+B40+C47+D54+E61+B68</f>
        <v>1598.06</v>
      </c>
      <c r="C69" s="25">
        <f>B5+C12+D19+E26+B33+C40+D47+E54+B61+C68</f>
        <v>1771.9400000000003</v>
      </c>
      <c r="D69" s="24">
        <f>C5+D12+E19+B26+C33+D40+E47+B54+C61+D68</f>
        <v>1596.7300000000002</v>
      </c>
      <c r="E69" s="27">
        <f>D5+E12+B19+C26+D33+E40+B47+C54+D61+E68</f>
        <v>1915.1200000000003</v>
      </c>
      <c r="F69" s="1"/>
    </row>
    <row r="70" spans="1:11" ht="15.75" thickBot="1" x14ac:dyDescent="0.3">
      <c r="A70" s="32"/>
      <c r="B70" s="33"/>
      <c r="C70" s="34"/>
      <c r="D70" s="295"/>
      <c r="E70" s="33"/>
      <c r="F70" s="35"/>
      <c r="G70" s="36"/>
      <c r="H70" s="36"/>
      <c r="I70" s="36"/>
      <c r="J70" s="36"/>
      <c r="K70" s="36"/>
    </row>
    <row r="71" spans="1:11" ht="16.5" thickTop="1" thickBot="1" x14ac:dyDescent="0.3">
      <c r="A71" s="46" t="s">
        <v>82</v>
      </c>
      <c r="B71" s="296" t="s">
        <v>30</v>
      </c>
      <c r="C71" s="9" t="s">
        <v>29</v>
      </c>
      <c r="D71" s="8" t="s">
        <v>28</v>
      </c>
      <c r="E71" s="11" t="s">
        <v>31</v>
      </c>
      <c r="F71" s="37"/>
      <c r="G71" s="13"/>
      <c r="H71" s="14" t="s">
        <v>33</v>
      </c>
      <c r="I71" s="14" t="s">
        <v>34</v>
      </c>
      <c r="J71" s="14" t="s">
        <v>35</v>
      </c>
      <c r="K71" s="15"/>
    </row>
    <row r="72" spans="1:11" ht="15.75" thickTop="1" x14ac:dyDescent="0.25">
      <c r="A72" s="47" t="s">
        <v>83</v>
      </c>
      <c r="B72" s="17"/>
      <c r="C72" s="18"/>
      <c r="D72" s="295"/>
      <c r="E72" s="17"/>
      <c r="F72" s="20" t="s">
        <v>83</v>
      </c>
      <c r="G72" s="21" t="s">
        <v>37</v>
      </c>
      <c r="H72" s="38" t="str">
        <f>H65</f>
        <v>Team Jäger</v>
      </c>
      <c r="I72" s="22" t="s">
        <v>168</v>
      </c>
      <c r="J72" s="22"/>
      <c r="K72" s="18" t="s">
        <v>169</v>
      </c>
    </row>
    <row r="73" spans="1:11" x14ac:dyDescent="0.25">
      <c r="A73" s="23" t="s">
        <v>41</v>
      </c>
      <c r="B73" s="291" t="str">
        <f>I74</f>
        <v>Henrik</v>
      </c>
      <c r="C73" s="25" t="str">
        <f>I75</f>
        <v>Pidde</v>
      </c>
      <c r="D73" s="24" t="str">
        <f>I72</f>
        <v>Jesper</v>
      </c>
      <c r="E73" s="27" t="str">
        <f>I73</f>
        <v>Leif</v>
      </c>
      <c r="F73" s="1"/>
      <c r="G73" s="28" t="s">
        <v>42</v>
      </c>
      <c r="H73" s="39" t="str">
        <f>H66</f>
        <v>Pucko racing team</v>
      </c>
      <c r="I73" s="29" t="s">
        <v>24</v>
      </c>
      <c r="J73" s="29"/>
      <c r="K73" s="18" t="s">
        <v>170</v>
      </c>
    </row>
    <row r="74" spans="1:11" x14ac:dyDescent="0.25">
      <c r="A74" s="23" t="s">
        <v>46</v>
      </c>
      <c r="B74" s="291" t="str">
        <f>H74</f>
        <v>KSR</v>
      </c>
      <c r="C74" s="25" t="str">
        <f>H75</f>
        <v>Pollys Hjältar</v>
      </c>
      <c r="D74" s="24" t="str">
        <f>H72</f>
        <v>Team Jäger</v>
      </c>
      <c r="E74" s="27" t="str">
        <f>H73</f>
        <v>Pucko racing team</v>
      </c>
      <c r="F74" s="1"/>
      <c r="G74" s="28" t="s">
        <v>47</v>
      </c>
      <c r="H74" s="39" t="str">
        <f>H67</f>
        <v>KSR</v>
      </c>
      <c r="I74" s="29" t="s">
        <v>14</v>
      </c>
      <c r="J74" s="29"/>
      <c r="K74" s="18" t="s">
        <v>172</v>
      </c>
    </row>
    <row r="75" spans="1:11" x14ac:dyDescent="0.25">
      <c r="A75" s="23" t="s">
        <v>51</v>
      </c>
      <c r="B75" s="30">
        <v>194.27</v>
      </c>
      <c r="C75" s="31">
        <v>166.56</v>
      </c>
      <c r="D75" s="292">
        <v>169.97</v>
      </c>
      <c r="E75" s="30">
        <v>154.32</v>
      </c>
      <c r="F75" s="1"/>
      <c r="G75" s="28" t="s">
        <v>52</v>
      </c>
      <c r="H75" s="39" t="str">
        <f>H68</f>
        <v>Pollys Hjältar</v>
      </c>
      <c r="I75" s="29" t="s">
        <v>60</v>
      </c>
      <c r="J75" s="29"/>
      <c r="K75" s="18" t="s">
        <v>173</v>
      </c>
    </row>
    <row r="76" spans="1:11" x14ac:dyDescent="0.25">
      <c r="A76" s="23" t="s">
        <v>55</v>
      </c>
      <c r="B76" s="291">
        <f>D5+E12+B19+C26+D33+E40+B47+C54+D61+E68+B75</f>
        <v>2109.3900000000003</v>
      </c>
      <c r="C76" s="25">
        <f>E5+B12+C19+D26+E33+B40+C47+D54+E61+B68+C75</f>
        <v>1764.62</v>
      </c>
      <c r="D76" s="24">
        <f>B5+C12+D19+E26+B33+C40+D47+E54+B61+C68+D75</f>
        <v>1941.9100000000003</v>
      </c>
      <c r="E76" s="27">
        <f>C5+D12+E19+B26+C33+D40+E47+B54+C61+D68+E75</f>
        <v>1751.0500000000002</v>
      </c>
      <c r="F76" s="1"/>
    </row>
    <row r="77" spans="1:11" ht="15.75" thickBot="1" x14ac:dyDescent="0.3">
      <c r="A77" s="32"/>
      <c r="B77" s="33"/>
      <c r="C77" s="34"/>
      <c r="D77" s="295"/>
      <c r="E77" s="33"/>
      <c r="F77" s="35"/>
      <c r="G77" s="36"/>
      <c r="H77" s="36"/>
      <c r="I77" s="36"/>
      <c r="J77" s="36"/>
      <c r="K77" s="36"/>
    </row>
    <row r="78" spans="1:11" ht="16.5" thickTop="1" thickBot="1" x14ac:dyDescent="0.3">
      <c r="A78" s="46" t="s">
        <v>84</v>
      </c>
      <c r="B78" s="296" t="s">
        <v>30</v>
      </c>
      <c r="C78" s="9" t="s">
        <v>29</v>
      </c>
      <c r="D78" s="8" t="s">
        <v>28</v>
      </c>
      <c r="E78" s="11" t="s">
        <v>31</v>
      </c>
      <c r="F78" s="37"/>
      <c r="G78" s="13"/>
      <c r="H78" s="14" t="s">
        <v>33</v>
      </c>
      <c r="I78" s="14" t="s">
        <v>34</v>
      </c>
      <c r="J78" s="14" t="s">
        <v>35</v>
      </c>
      <c r="K78" s="15"/>
    </row>
    <row r="79" spans="1:11" ht="15.75" thickTop="1" x14ac:dyDescent="0.25">
      <c r="A79" s="47" t="s">
        <v>85</v>
      </c>
      <c r="B79" s="17"/>
      <c r="C79" s="18"/>
      <c r="D79" s="295"/>
      <c r="E79" s="17"/>
      <c r="F79" s="20" t="s">
        <v>85</v>
      </c>
      <c r="G79" s="21" t="s">
        <v>37</v>
      </c>
      <c r="H79" s="38" t="str">
        <f>H72</f>
        <v>Team Jäger</v>
      </c>
      <c r="I79" s="22" t="s">
        <v>21</v>
      </c>
      <c r="J79" s="22"/>
      <c r="K79" s="18" t="s">
        <v>169</v>
      </c>
    </row>
    <row r="80" spans="1:11" x14ac:dyDescent="0.25">
      <c r="A80" s="23" t="s">
        <v>41</v>
      </c>
      <c r="B80" s="291" t="str">
        <f>I80</f>
        <v>Henrik F</v>
      </c>
      <c r="C80" s="25" t="str">
        <f>I81</f>
        <v>Björn</v>
      </c>
      <c r="D80" s="24" t="str">
        <f>I82</f>
        <v>Polly</v>
      </c>
      <c r="E80" s="27" t="str">
        <f>I79</f>
        <v>Magnus H</v>
      </c>
      <c r="F80" s="1"/>
      <c r="G80" s="28" t="s">
        <v>42</v>
      </c>
      <c r="H80" s="39" t="str">
        <f>H73</f>
        <v>Pucko racing team</v>
      </c>
      <c r="I80" s="29" t="s">
        <v>187</v>
      </c>
      <c r="J80" s="29"/>
      <c r="K80" s="18" t="s">
        <v>170</v>
      </c>
    </row>
    <row r="81" spans="1:11" x14ac:dyDescent="0.25">
      <c r="A81" s="23" t="s">
        <v>46</v>
      </c>
      <c r="B81" s="291" t="str">
        <f>H80</f>
        <v>Pucko racing team</v>
      </c>
      <c r="C81" s="25" t="str">
        <f>H81</f>
        <v>KSR</v>
      </c>
      <c r="D81" s="24" t="str">
        <f>H82</f>
        <v>Pollys Hjältar</v>
      </c>
      <c r="E81" s="27" t="str">
        <f>H79</f>
        <v>Team Jäger</v>
      </c>
      <c r="F81" s="1"/>
      <c r="G81" s="28" t="s">
        <v>47</v>
      </c>
      <c r="H81" s="39" t="str">
        <f>H74</f>
        <v>KSR</v>
      </c>
      <c r="I81" s="29" t="s">
        <v>9</v>
      </c>
      <c r="J81" s="29"/>
      <c r="K81" s="18" t="s">
        <v>172</v>
      </c>
    </row>
    <row r="82" spans="1:11" x14ac:dyDescent="0.25">
      <c r="A82" s="23" t="s">
        <v>51</v>
      </c>
      <c r="B82" s="30">
        <v>119.77</v>
      </c>
      <c r="C82" s="31">
        <v>195.44</v>
      </c>
      <c r="D82" s="292">
        <v>190.03</v>
      </c>
      <c r="E82" s="30">
        <v>172.3</v>
      </c>
      <c r="F82" s="1"/>
      <c r="G82" s="28" t="s">
        <v>52</v>
      </c>
      <c r="H82" s="39" t="str">
        <f>H75</f>
        <v>Pollys Hjältar</v>
      </c>
      <c r="I82" s="29" t="s">
        <v>68</v>
      </c>
      <c r="J82" s="29"/>
      <c r="K82" s="18" t="s">
        <v>173</v>
      </c>
    </row>
    <row r="83" spans="1:11" x14ac:dyDescent="0.25">
      <c r="A83" s="23" t="s">
        <v>55</v>
      </c>
      <c r="B83" s="291">
        <f>C5+D12+E19+B26+C33+D40+E47+B54+C61+D68+E75+B82</f>
        <v>1870.8200000000002</v>
      </c>
      <c r="C83" s="25">
        <f>D5+E12+B19+C26+D33+E40+B47+C54+D61+E68+B75+C82</f>
        <v>2304.8300000000004</v>
      </c>
      <c r="D83" s="24">
        <f>E5+B12+C19+D26+E33+B40+C47+D54+E61+B68+C75+D82</f>
        <v>1954.6499999999999</v>
      </c>
      <c r="E83" s="27">
        <f>B5+C12+D19+E26+B33+C40+D47+E54+B61+C68+D75+E82</f>
        <v>2114.2100000000005</v>
      </c>
      <c r="F83" s="1"/>
    </row>
    <row r="84" spans="1:11" ht="15.75" thickBot="1" x14ac:dyDescent="0.3">
      <c r="A84" s="41"/>
      <c r="B84" s="42"/>
      <c r="C84" s="43"/>
      <c r="D84" s="295"/>
      <c r="E84" s="42"/>
      <c r="F84" s="44"/>
      <c r="G84" s="45"/>
      <c r="H84" s="45"/>
      <c r="I84" s="45"/>
      <c r="J84" s="45"/>
      <c r="K84" s="45"/>
    </row>
    <row r="85" spans="1:11" ht="16.5" thickTop="1" thickBot="1" x14ac:dyDescent="0.3">
      <c r="A85" s="46" t="s">
        <v>86</v>
      </c>
      <c r="B85" s="296" t="s">
        <v>30</v>
      </c>
      <c r="C85" s="9" t="s">
        <v>29</v>
      </c>
      <c r="D85" s="8" t="s">
        <v>28</v>
      </c>
      <c r="E85" s="11" t="s">
        <v>31</v>
      </c>
      <c r="F85" s="37"/>
      <c r="G85" s="13"/>
      <c r="H85" s="14" t="s">
        <v>33</v>
      </c>
      <c r="I85" s="14" t="s">
        <v>34</v>
      </c>
      <c r="J85" s="14" t="s">
        <v>35</v>
      </c>
      <c r="K85" s="15"/>
    </row>
    <row r="86" spans="1:11" ht="15.75" thickTop="1" x14ac:dyDescent="0.25">
      <c r="A86" s="47" t="s">
        <v>87</v>
      </c>
      <c r="B86" s="298"/>
      <c r="C86" s="18"/>
      <c r="D86" s="295"/>
      <c r="E86" s="17"/>
      <c r="F86" s="20" t="s">
        <v>87</v>
      </c>
      <c r="G86" s="21" t="s">
        <v>37</v>
      </c>
      <c r="H86" s="38" t="str">
        <f>H79</f>
        <v>Team Jäger</v>
      </c>
      <c r="I86" s="22" t="s">
        <v>13</v>
      </c>
      <c r="J86" s="22"/>
      <c r="K86" s="18" t="s">
        <v>169</v>
      </c>
    </row>
    <row r="87" spans="1:11" x14ac:dyDescent="0.25">
      <c r="A87" s="23" t="s">
        <v>41</v>
      </c>
      <c r="B87" s="291" t="str">
        <f>I86</f>
        <v>Indianen</v>
      </c>
      <c r="C87" s="25" t="str">
        <f>I87</f>
        <v>Magnus "pucko"</v>
      </c>
      <c r="D87" s="24" t="str">
        <f>I88</f>
        <v>Oskar</v>
      </c>
      <c r="E87" s="27" t="str">
        <f>I89</f>
        <v>Bertil</v>
      </c>
      <c r="F87" s="1"/>
      <c r="G87" s="28" t="s">
        <v>42</v>
      </c>
      <c r="H87" s="39" t="str">
        <f>H80</f>
        <v>Pucko racing team</v>
      </c>
      <c r="I87" s="29" t="s">
        <v>185</v>
      </c>
      <c r="J87" s="29"/>
      <c r="K87" s="18" t="s">
        <v>170</v>
      </c>
    </row>
    <row r="88" spans="1:11" x14ac:dyDescent="0.25">
      <c r="A88" s="23" t="s">
        <v>46</v>
      </c>
      <c r="B88" s="291" t="str">
        <f>H86</f>
        <v>Team Jäger</v>
      </c>
      <c r="C88" s="25" t="str">
        <f>H87</f>
        <v>Pucko racing team</v>
      </c>
      <c r="D88" s="24" t="str">
        <f>H88</f>
        <v>KSR</v>
      </c>
      <c r="E88" s="27" t="str">
        <f>H89</f>
        <v>Pollys Hjältar</v>
      </c>
      <c r="F88" s="1"/>
      <c r="G88" s="28" t="s">
        <v>47</v>
      </c>
      <c r="H88" s="39" t="str">
        <f>H81</f>
        <v>KSR</v>
      </c>
      <c r="I88" s="29" t="s">
        <v>99</v>
      </c>
      <c r="J88" s="29"/>
      <c r="K88" s="18" t="s">
        <v>172</v>
      </c>
    </row>
    <row r="89" spans="1:11" x14ac:dyDescent="0.25">
      <c r="A89" s="23" t="s">
        <v>51</v>
      </c>
      <c r="B89" s="30">
        <v>179.48</v>
      </c>
      <c r="C89" s="31">
        <v>166.14</v>
      </c>
      <c r="D89" s="292">
        <v>191.33</v>
      </c>
      <c r="E89" s="30">
        <v>178.93</v>
      </c>
      <c r="F89" s="1"/>
      <c r="G89" s="28" t="s">
        <v>52</v>
      </c>
      <c r="H89" s="39" t="str">
        <f>H82</f>
        <v>Pollys Hjältar</v>
      </c>
      <c r="I89" s="29" t="s">
        <v>186</v>
      </c>
      <c r="J89" s="29"/>
      <c r="K89" s="18" t="s">
        <v>173</v>
      </c>
    </row>
    <row r="90" spans="1:11" x14ac:dyDescent="0.25">
      <c r="A90" s="23" t="s">
        <v>55</v>
      </c>
      <c r="B90" s="291">
        <f>B5+C12+D19+E26+B33+C40+D47+E54+B61+C68+D75+E82+B89</f>
        <v>2293.6900000000005</v>
      </c>
      <c r="C90" s="25">
        <f>C5+D12+E19+B26+C33+D40+E47+B54+C61+D68+E75+B82+C89</f>
        <v>2036.96</v>
      </c>
      <c r="D90" s="24">
        <f>D5+E12+B19+C26+D33+E40+B47+C54+D61+E68+B75+C82+D89</f>
        <v>2496.1600000000003</v>
      </c>
      <c r="E90" s="27">
        <f>E5+B12+C19+D26+E33+B40+C47+D54+E61+B68+C75+D82+E89</f>
        <v>2133.58</v>
      </c>
      <c r="F90" s="1"/>
      <c r="K90" s="18"/>
    </row>
    <row r="91" spans="1:11" ht="15.75" thickBot="1" x14ac:dyDescent="0.3">
      <c r="A91" s="32"/>
      <c r="B91" s="33"/>
      <c r="C91" s="34"/>
      <c r="D91" s="295"/>
      <c r="E91" s="33"/>
      <c r="F91" s="35"/>
      <c r="G91" s="36"/>
      <c r="H91" s="36"/>
      <c r="I91" s="36"/>
      <c r="J91" s="36"/>
      <c r="K91" s="34"/>
    </row>
    <row r="92" spans="1:11" ht="16.5" thickTop="1" thickBot="1" x14ac:dyDescent="0.3">
      <c r="A92" s="46" t="s">
        <v>88</v>
      </c>
      <c r="B92" s="296" t="s">
        <v>30</v>
      </c>
      <c r="C92" s="9" t="s">
        <v>29</v>
      </c>
      <c r="D92" s="8" t="s">
        <v>28</v>
      </c>
      <c r="E92" s="11" t="s">
        <v>31</v>
      </c>
      <c r="F92" s="37"/>
      <c r="G92" s="13"/>
      <c r="H92" s="14" t="s">
        <v>33</v>
      </c>
      <c r="I92" s="14" t="s">
        <v>34</v>
      </c>
      <c r="J92" s="14" t="s">
        <v>35</v>
      </c>
      <c r="K92" s="10"/>
    </row>
    <row r="93" spans="1:11" ht="15.75" thickTop="1" x14ac:dyDescent="0.25">
      <c r="A93" s="47" t="s">
        <v>89</v>
      </c>
      <c r="B93" s="17"/>
      <c r="C93" s="18"/>
      <c r="D93" s="295"/>
      <c r="E93" s="17"/>
      <c r="F93" s="20" t="s">
        <v>89</v>
      </c>
      <c r="G93" s="21" t="s">
        <v>37</v>
      </c>
      <c r="H93" s="38" t="str">
        <f>H86</f>
        <v>Team Jäger</v>
      </c>
      <c r="I93" s="22" t="s">
        <v>58</v>
      </c>
      <c r="J93" s="22"/>
      <c r="K93" s="18" t="s">
        <v>169</v>
      </c>
    </row>
    <row r="94" spans="1:11" x14ac:dyDescent="0.25">
      <c r="A94" s="23" t="s">
        <v>41</v>
      </c>
      <c r="B94" s="291" t="str">
        <f>I96</f>
        <v>Hampus</v>
      </c>
      <c r="C94" s="25" t="str">
        <f>I93</f>
        <v>Pontus</v>
      </c>
      <c r="D94" s="24" t="str">
        <f>I94</f>
        <v>Mats</v>
      </c>
      <c r="E94" s="27" t="str">
        <f>I95</f>
        <v>Daniel</v>
      </c>
      <c r="F94" s="1"/>
      <c r="G94" s="28" t="s">
        <v>42</v>
      </c>
      <c r="H94" s="39" t="str">
        <f>H87</f>
        <v>Pucko racing team</v>
      </c>
      <c r="I94" s="29" t="s">
        <v>176</v>
      </c>
      <c r="J94" s="29"/>
      <c r="K94" s="18" t="s">
        <v>170</v>
      </c>
    </row>
    <row r="95" spans="1:11" x14ac:dyDescent="0.25">
      <c r="A95" s="23" t="s">
        <v>46</v>
      </c>
      <c r="B95" s="291" t="str">
        <f>H96</f>
        <v>Pollys Hjältar</v>
      </c>
      <c r="C95" s="25" t="str">
        <f>H93</f>
        <v>Team Jäger</v>
      </c>
      <c r="D95" s="24" t="str">
        <f>H94</f>
        <v>Pucko racing team</v>
      </c>
      <c r="E95" s="27" t="str">
        <f>H95</f>
        <v>KSR</v>
      </c>
      <c r="F95" s="1"/>
      <c r="G95" s="28" t="s">
        <v>47</v>
      </c>
      <c r="H95" s="39" t="str">
        <f>H88</f>
        <v>KSR</v>
      </c>
      <c r="I95" s="29" t="s">
        <v>138</v>
      </c>
      <c r="J95" s="29"/>
      <c r="K95" s="18" t="s">
        <v>172</v>
      </c>
    </row>
    <row r="96" spans="1:11" x14ac:dyDescent="0.25">
      <c r="A96" s="23" t="s">
        <v>51</v>
      </c>
      <c r="B96" s="30">
        <v>157.93</v>
      </c>
      <c r="C96" s="31">
        <v>184.4</v>
      </c>
      <c r="D96" s="292">
        <v>184.69</v>
      </c>
      <c r="E96" s="30">
        <v>192.27</v>
      </c>
      <c r="F96" s="1"/>
      <c r="G96" s="28" t="s">
        <v>52</v>
      </c>
      <c r="H96" s="39" t="str">
        <f>H89</f>
        <v>Pollys Hjältar</v>
      </c>
      <c r="I96" s="29" t="s">
        <v>49</v>
      </c>
      <c r="J96" s="29"/>
      <c r="K96" s="18" t="s">
        <v>173</v>
      </c>
    </row>
    <row r="97" spans="1:11" x14ac:dyDescent="0.25">
      <c r="A97" s="23" t="s">
        <v>55</v>
      </c>
      <c r="B97" s="291">
        <f>E5+B12+C19+D26+E33+B40+C47+D54+E61+B68+C75+D82+E89+B96</f>
        <v>2291.5099999999998</v>
      </c>
      <c r="C97" s="25">
        <f>B5+C12+D19+E26+B33+C40+D47+E54+B61+C68+D75+E82+B89+C96</f>
        <v>2478.0900000000006</v>
      </c>
      <c r="D97" s="24">
        <f>C5+D12+E19+B26+C33+D40+E47+B54+C61+D68+E75+B82+C89+D96</f>
        <v>2221.65</v>
      </c>
      <c r="E97" s="27">
        <f>D5+E12+B19+C26+D33+E40+B47+C54+D61+E68+B75+C82+D89+E96</f>
        <v>2688.4300000000003</v>
      </c>
      <c r="F97" s="1"/>
    </row>
    <row r="98" spans="1:11" ht="15.75" thickBot="1" x14ac:dyDescent="0.3">
      <c r="A98" s="32"/>
      <c r="B98" s="33"/>
      <c r="C98" s="34"/>
      <c r="D98" s="295"/>
      <c r="E98" s="33"/>
      <c r="F98" s="35"/>
      <c r="G98" s="36"/>
      <c r="H98" s="36"/>
      <c r="I98" s="36"/>
      <c r="J98" s="36"/>
      <c r="K98" s="36"/>
    </row>
    <row r="99" spans="1:11" ht="16.5" thickTop="1" thickBot="1" x14ac:dyDescent="0.3">
      <c r="A99" s="46" t="s">
        <v>90</v>
      </c>
      <c r="B99" s="296" t="s">
        <v>30</v>
      </c>
      <c r="C99" s="9" t="s">
        <v>29</v>
      </c>
      <c r="D99" s="8" t="s">
        <v>28</v>
      </c>
      <c r="E99" s="11" t="s">
        <v>31</v>
      </c>
      <c r="F99" s="37"/>
      <c r="G99" s="13"/>
      <c r="H99" s="14" t="s">
        <v>33</v>
      </c>
      <c r="I99" s="14" t="s">
        <v>34</v>
      </c>
      <c r="J99" s="14" t="s">
        <v>35</v>
      </c>
      <c r="K99" s="15"/>
    </row>
    <row r="100" spans="1:11" ht="15.75" thickTop="1" x14ac:dyDescent="0.25">
      <c r="A100" s="47" t="s">
        <v>91</v>
      </c>
      <c r="B100" s="17"/>
      <c r="C100" s="18"/>
      <c r="D100" s="295"/>
      <c r="E100" s="17"/>
      <c r="F100" s="20" t="s">
        <v>91</v>
      </c>
      <c r="G100" s="21" t="s">
        <v>37</v>
      </c>
      <c r="H100" s="38" t="str">
        <f>H93</f>
        <v>Team Jäger</v>
      </c>
      <c r="I100" s="22" t="s">
        <v>168</v>
      </c>
      <c r="J100" s="22"/>
      <c r="K100" s="18" t="s">
        <v>169</v>
      </c>
    </row>
    <row r="101" spans="1:11" x14ac:dyDescent="0.25">
      <c r="A101" s="23" t="s">
        <v>41</v>
      </c>
      <c r="B101" s="291" t="str">
        <f>I102</f>
        <v>Henrik</v>
      </c>
      <c r="C101" s="25" t="str">
        <f>I103</f>
        <v>Pidde</v>
      </c>
      <c r="D101" s="24" t="str">
        <f>I100</f>
        <v>Jesper</v>
      </c>
      <c r="E101" s="27" t="str">
        <f>I101</f>
        <v>Leif</v>
      </c>
      <c r="F101" s="1"/>
      <c r="G101" s="28" t="s">
        <v>42</v>
      </c>
      <c r="H101" s="39" t="str">
        <f>H94</f>
        <v>Pucko racing team</v>
      </c>
      <c r="I101" s="29" t="s">
        <v>24</v>
      </c>
      <c r="J101" s="29"/>
      <c r="K101" s="18" t="s">
        <v>170</v>
      </c>
    </row>
    <row r="102" spans="1:11" x14ac:dyDescent="0.25">
      <c r="A102" s="23" t="s">
        <v>46</v>
      </c>
      <c r="B102" s="291" t="str">
        <f>H102</f>
        <v>KSR</v>
      </c>
      <c r="C102" s="25" t="str">
        <f>H103</f>
        <v>Pollys Hjältar</v>
      </c>
      <c r="D102" s="24" t="str">
        <f>H100</f>
        <v>Team Jäger</v>
      </c>
      <c r="E102" s="27" t="str">
        <f>H101</f>
        <v>Pucko racing team</v>
      </c>
      <c r="F102" s="1"/>
      <c r="G102" s="28" t="s">
        <v>47</v>
      </c>
      <c r="H102" s="39" t="str">
        <f>H95</f>
        <v>KSR</v>
      </c>
      <c r="I102" s="29" t="s">
        <v>14</v>
      </c>
      <c r="J102" s="29"/>
      <c r="K102" s="18" t="s">
        <v>172</v>
      </c>
    </row>
    <row r="103" spans="1:11" x14ac:dyDescent="0.25">
      <c r="A103" s="23" t="s">
        <v>51</v>
      </c>
      <c r="B103" s="30">
        <v>191.12</v>
      </c>
      <c r="C103" s="31">
        <v>157.66999999999999</v>
      </c>
      <c r="D103" s="292">
        <v>183.2</v>
      </c>
      <c r="E103" s="30">
        <v>146.16</v>
      </c>
      <c r="F103" s="1"/>
      <c r="G103" s="28" t="s">
        <v>52</v>
      </c>
      <c r="H103" s="39" t="str">
        <f>H96</f>
        <v>Pollys Hjältar</v>
      </c>
      <c r="I103" s="29" t="s">
        <v>60</v>
      </c>
      <c r="J103" s="29"/>
      <c r="K103" s="18" t="s">
        <v>173</v>
      </c>
    </row>
    <row r="104" spans="1:11" x14ac:dyDescent="0.25">
      <c r="A104" s="23" t="s">
        <v>55</v>
      </c>
      <c r="B104" s="291">
        <f>D5+E12+B19+C26+D33+E40+B47+C54+D61+E68+B75+C82+D89+E96+B103</f>
        <v>2879.55</v>
      </c>
      <c r="C104" s="25">
        <f>E5+B12+C19+D26+E33+B40+C47+D54+E61+B68+C75+D82+E89+B96+C103</f>
        <v>2449.1799999999998</v>
      </c>
      <c r="D104" s="24">
        <f>B5+C12+D19+E26+B33+C40+D47+E54+B61+C68+D75+E82+B89+C96+D103</f>
        <v>2661.2900000000004</v>
      </c>
      <c r="E104" s="27">
        <f>C5+D12+E19+B26+C33+D40+E47+B54+C61+D68+E75+B82+C89+D96+E103</f>
        <v>2367.81</v>
      </c>
      <c r="F104" s="1"/>
    </row>
    <row r="105" spans="1:11" ht="15.75" thickBot="1" x14ac:dyDescent="0.3">
      <c r="A105" s="32"/>
      <c r="B105" s="33"/>
      <c r="C105" s="34"/>
      <c r="D105" s="295"/>
      <c r="E105" s="33"/>
      <c r="F105" s="35"/>
      <c r="G105" s="36"/>
      <c r="H105" s="36"/>
      <c r="I105" s="36"/>
      <c r="J105" s="36"/>
      <c r="K105" s="36"/>
    </row>
    <row r="106" spans="1:11" ht="16.5" thickTop="1" thickBot="1" x14ac:dyDescent="0.3">
      <c r="A106" s="46" t="s">
        <v>92</v>
      </c>
      <c r="B106" s="296" t="s">
        <v>30</v>
      </c>
      <c r="C106" s="9" t="s">
        <v>29</v>
      </c>
      <c r="D106" s="8" t="s">
        <v>28</v>
      </c>
      <c r="E106" s="11" t="s">
        <v>31</v>
      </c>
      <c r="F106" s="37"/>
      <c r="G106" s="13"/>
      <c r="H106" s="14" t="s">
        <v>33</v>
      </c>
      <c r="I106" s="14" t="s">
        <v>34</v>
      </c>
      <c r="J106" s="14" t="s">
        <v>35</v>
      </c>
      <c r="K106" s="15"/>
    </row>
    <row r="107" spans="1:11" ht="15.75" thickTop="1" x14ac:dyDescent="0.25">
      <c r="A107" s="47" t="s">
        <v>93</v>
      </c>
      <c r="B107" s="17"/>
      <c r="C107" s="18"/>
      <c r="D107" s="295"/>
      <c r="E107" s="17"/>
      <c r="F107" s="20" t="s">
        <v>93</v>
      </c>
      <c r="G107" s="21" t="s">
        <v>37</v>
      </c>
      <c r="H107" s="38" t="str">
        <f>H100</f>
        <v>Team Jäger</v>
      </c>
      <c r="I107" s="22" t="s">
        <v>21</v>
      </c>
      <c r="J107" s="22"/>
      <c r="K107" s="18" t="s">
        <v>169</v>
      </c>
    </row>
    <row r="108" spans="1:11" x14ac:dyDescent="0.25">
      <c r="A108" s="23" t="s">
        <v>41</v>
      </c>
      <c r="B108" s="291" t="str">
        <f>I108</f>
        <v>Henrik F</v>
      </c>
      <c r="C108" s="25" t="str">
        <f>I109</f>
        <v>Björn</v>
      </c>
      <c r="D108" s="24" t="str">
        <f>I110</f>
        <v>Polly</v>
      </c>
      <c r="E108" s="27" t="str">
        <f>I107</f>
        <v>Magnus H</v>
      </c>
      <c r="F108" s="1"/>
      <c r="G108" s="28" t="s">
        <v>42</v>
      </c>
      <c r="H108" s="39" t="str">
        <f>H101</f>
        <v>Pucko racing team</v>
      </c>
      <c r="I108" s="29" t="s">
        <v>187</v>
      </c>
      <c r="J108" s="29"/>
      <c r="K108" s="18" t="s">
        <v>170</v>
      </c>
    </row>
    <row r="109" spans="1:11" x14ac:dyDescent="0.25">
      <c r="A109" s="23" t="s">
        <v>46</v>
      </c>
      <c r="B109" s="291" t="str">
        <f>H108</f>
        <v>Pucko racing team</v>
      </c>
      <c r="C109" s="25" t="str">
        <f>H109</f>
        <v>KSR</v>
      </c>
      <c r="D109" s="24" t="str">
        <f>H110</f>
        <v>Pollys Hjältar</v>
      </c>
      <c r="E109" s="27" t="str">
        <f>H107</f>
        <v>Team Jäger</v>
      </c>
      <c r="F109" s="1"/>
      <c r="G109" s="28" t="s">
        <v>47</v>
      </c>
      <c r="H109" s="39" t="str">
        <f>H102</f>
        <v>KSR</v>
      </c>
      <c r="I109" s="29" t="s">
        <v>9</v>
      </c>
      <c r="J109" s="29"/>
      <c r="K109" s="18" t="s">
        <v>172</v>
      </c>
    </row>
    <row r="110" spans="1:11" x14ac:dyDescent="0.25">
      <c r="A110" s="23" t="s">
        <v>51</v>
      </c>
      <c r="B110" s="30">
        <v>176.48</v>
      </c>
      <c r="C110" s="31">
        <v>189.6</v>
      </c>
      <c r="D110" s="292">
        <v>183.51</v>
      </c>
      <c r="E110" s="30">
        <v>179.68</v>
      </c>
      <c r="F110" s="1"/>
      <c r="G110" s="28" t="s">
        <v>52</v>
      </c>
      <c r="H110" s="39" t="str">
        <f>H103</f>
        <v>Pollys Hjältar</v>
      </c>
      <c r="I110" s="29" t="s">
        <v>68</v>
      </c>
      <c r="J110" s="29"/>
      <c r="K110" s="18" t="s">
        <v>173</v>
      </c>
    </row>
    <row r="111" spans="1:11" x14ac:dyDescent="0.25">
      <c r="A111" s="23" t="s">
        <v>55</v>
      </c>
      <c r="B111" s="291">
        <f>C5+D12+E19+B26+C33+D40+E47+B54+C61+D68+E75+B82+C89+D96+E103+B110</f>
        <v>2544.29</v>
      </c>
      <c r="C111" s="25">
        <f>D5+E12+B19+C26+D33+E40+B47+C54+D61+E68+B75+C82+D89+E96+B103+C110</f>
        <v>3069.15</v>
      </c>
      <c r="D111" s="24">
        <f>E5+B12+C19+D26+E33+B40+C47+D54+E61+B68+C75+D82+E89+B96+C103+D110</f>
        <v>2632.6899999999996</v>
      </c>
      <c r="E111" s="27">
        <f>B5+C12+D19+E26+B33+C40+D47+E54+B61+C68+D75+E82+B89+C96+D103+E110</f>
        <v>2840.9700000000003</v>
      </c>
      <c r="F111" s="1"/>
    </row>
    <row r="112" spans="1:11" x14ac:dyDescent="0.25">
      <c r="A112" s="48"/>
      <c r="B112" s="42"/>
      <c r="C112" s="43"/>
      <c r="D112" s="42"/>
      <c r="E112" s="42"/>
      <c r="F112" s="44"/>
      <c r="G112" s="45"/>
      <c r="H112" s="45"/>
      <c r="I112" s="45"/>
      <c r="J112" s="45"/>
      <c r="K112" s="45"/>
    </row>
    <row r="114" spans="2:12" x14ac:dyDescent="0.25">
      <c r="B114" s="49" t="s">
        <v>13</v>
      </c>
      <c r="C114" s="49" t="s">
        <v>188</v>
      </c>
      <c r="D114" s="49" t="s">
        <v>68</v>
      </c>
      <c r="E114" s="49" t="s">
        <v>186</v>
      </c>
      <c r="G114" s="49" t="s">
        <v>95</v>
      </c>
      <c r="J114" t="str">
        <f>H2</f>
        <v>Team Jäger</v>
      </c>
      <c r="K114" s="1" t="s">
        <v>142</v>
      </c>
    </row>
    <row r="115" spans="2:12" x14ac:dyDescent="0.25">
      <c r="B115" s="49">
        <f>B5+B33+B61+B89</f>
        <v>681.73</v>
      </c>
      <c r="C115" s="49">
        <f>C5+C33+C61+C89</f>
        <v>656.03</v>
      </c>
      <c r="D115" s="49">
        <f>D110+D82+D54+D26+E61</f>
        <v>808.02999999999986</v>
      </c>
      <c r="E115" s="49">
        <f>E89+E5+E33</f>
        <v>541.89</v>
      </c>
      <c r="F115" s="50" t="str">
        <f>D114</f>
        <v>Polly</v>
      </c>
      <c r="G115" s="299">
        <f>D115/5</f>
        <v>161.60599999999997</v>
      </c>
      <c r="I115">
        <f>COUNTIF(I2:I110,J115)</f>
        <v>4</v>
      </c>
      <c r="J115" s="52" t="s">
        <v>13</v>
      </c>
      <c r="K115" s="207">
        <f>(B115*46)/1000</f>
        <v>31.359580000000001</v>
      </c>
    </row>
    <row r="116" spans="2:12" ht="16.5" x14ac:dyDescent="0.3">
      <c r="B116" s="49" t="s">
        <v>187</v>
      </c>
      <c r="C116" s="49" t="s">
        <v>9</v>
      </c>
      <c r="D116" s="49" t="s">
        <v>176</v>
      </c>
      <c r="E116" s="49" t="s">
        <v>21</v>
      </c>
      <c r="F116" s="53" t="str">
        <f>D116</f>
        <v>Mats</v>
      </c>
      <c r="G116" s="300">
        <f>D117/4</f>
        <v>173.78749999999999</v>
      </c>
      <c r="I116" s="55">
        <f>COUNTIF(I2:I110,J116)</f>
        <v>4</v>
      </c>
      <c r="J116" s="56" t="s">
        <v>58</v>
      </c>
      <c r="K116" s="207">
        <f>(C121*46)/1000</f>
        <v>34.409839999999996</v>
      </c>
    </row>
    <row r="117" spans="2:12" ht="16.5" x14ac:dyDescent="0.3">
      <c r="B117" s="49">
        <f>B26+B54+B82+B110</f>
        <v>649.07000000000005</v>
      </c>
      <c r="C117" s="49">
        <f>C26+C54+C82+C110</f>
        <v>741.45999999999992</v>
      </c>
      <c r="D117" s="49">
        <f>D12+D40+D68+D96</f>
        <v>695.15</v>
      </c>
      <c r="E117" s="49">
        <f>E110+E82+E54+E26</f>
        <v>688.44</v>
      </c>
      <c r="F117" s="57" t="str">
        <f>D118</f>
        <v>Jesper</v>
      </c>
      <c r="G117" s="300">
        <f>D119/4</f>
        <v>180.69</v>
      </c>
      <c r="I117" s="55">
        <f>COUNTIF(I2:I110,J117)</f>
        <v>4</v>
      </c>
      <c r="J117" s="56" t="s">
        <v>168</v>
      </c>
      <c r="K117" s="207">
        <f>(D119*46)/1000</f>
        <v>33.246960000000001</v>
      </c>
    </row>
    <row r="118" spans="2:12" ht="16.5" x14ac:dyDescent="0.3">
      <c r="B118" s="49" t="s">
        <v>14</v>
      </c>
      <c r="C118" s="49" t="s">
        <v>60</v>
      </c>
      <c r="D118" s="49" t="s">
        <v>168</v>
      </c>
      <c r="E118" s="49" t="s">
        <v>138</v>
      </c>
      <c r="F118" s="58" t="str">
        <f>D120</f>
        <v>Oskar</v>
      </c>
      <c r="G118" s="301">
        <f>D121/4</f>
        <v>196.30500000000001</v>
      </c>
      <c r="I118" s="55">
        <f>COUNTIF(I2:I110,J118)</f>
        <v>4</v>
      </c>
      <c r="J118" s="60" t="s">
        <v>21</v>
      </c>
      <c r="K118" s="207">
        <f>(E117*46)/1000</f>
        <v>31.668240000000001</v>
      </c>
      <c r="L118" s="190">
        <f>SUM(K115:K118)</f>
        <v>130.68462</v>
      </c>
    </row>
    <row r="119" spans="2:12" x14ac:dyDescent="0.25">
      <c r="B119" s="49">
        <f>B103+B75+B47+B19</f>
        <v>765.11999999999989</v>
      </c>
      <c r="C119" s="49">
        <f>C19+C47+C75+C103</f>
        <v>651.48</v>
      </c>
      <c r="D119" s="49">
        <f>D75+D103+D47+D19</f>
        <v>722.76</v>
      </c>
      <c r="E119" s="49">
        <f>E12+E40+E68+E96</f>
        <v>777.35</v>
      </c>
      <c r="F119" s="86" t="str">
        <f>C114</f>
        <v>Magnus"Pucko"</v>
      </c>
      <c r="G119" s="302">
        <f>C115/4</f>
        <v>164.00749999999999</v>
      </c>
      <c r="J119" t="str">
        <f>H3</f>
        <v>Pucko racing team</v>
      </c>
      <c r="K119" s="207"/>
    </row>
    <row r="120" spans="2:12" x14ac:dyDescent="0.25">
      <c r="B120" s="49" t="s">
        <v>49</v>
      </c>
      <c r="C120" s="49" t="s">
        <v>58</v>
      </c>
      <c r="D120" s="49" t="s">
        <v>99</v>
      </c>
      <c r="E120" s="49" t="s">
        <v>24</v>
      </c>
      <c r="F120" s="63" t="str">
        <f>C116</f>
        <v>Björn</v>
      </c>
      <c r="G120" s="303">
        <f>C117/4</f>
        <v>185.36499999999998</v>
      </c>
      <c r="I120">
        <f>COUNTIF(I2:I110,J120)</f>
        <v>4</v>
      </c>
      <c r="J120" s="52" t="s">
        <v>24</v>
      </c>
      <c r="K120" s="207">
        <f>(E121*46)/1000</f>
        <v>25.025840000000002</v>
      </c>
    </row>
    <row r="121" spans="2:12" x14ac:dyDescent="0.25">
      <c r="B121" s="49">
        <f>B12+B40+B68+B96</f>
        <v>631.29</v>
      </c>
      <c r="C121" s="49">
        <f>C12+C40+C68+C96</f>
        <v>748.04</v>
      </c>
      <c r="D121" s="49">
        <f>D89+D61+D33+D5</f>
        <v>785.22</v>
      </c>
      <c r="E121" s="49">
        <f>E103+E75+E47+E19</f>
        <v>544.04000000000008</v>
      </c>
      <c r="F121" s="65" t="str">
        <f>C118</f>
        <v>Pidde</v>
      </c>
      <c r="G121" s="303">
        <f>C119/4</f>
        <v>162.87</v>
      </c>
      <c r="I121">
        <f>COUNTIF(I2:I110,J121)</f>
        <v>4</v>
      </c>
      <c r="J121" s="56" t="s">
        <v>187</v>
      </c>
      <c r="K121" s="207">
        <f>(B117*46)/1000</f>
        <v>29.857220000000002</v>
      </c>
    </row>
    <row r="122" spans="2:12" x14ac:dyDescent="0.25">
      <c r="F122" s="90" t="str">
        <f>C120</f>
        <v>Pontus</v>
      </c>
      <c r="G122" s="304">
        <f>C121/4</f>
        <v>187.01</v>
      </c>
      <c r="I122">
        <f>COUNTIF(I2:I110,J122)</f>
        <v>4</v>
      </c>
      <c r="J122" s="305" t="s">
        <v>185</v>
      </c>
      <c r="K122" s="207">
        <f>(C115*46)/1000</f>
        <v>30.177379999999996</v>
      </c>
    </row>
    <row r="123" spans="2:12" x14ac:dyDescent="0.25">
      <c r="C123" s="49"/>
      <c r="F123" s="68" t="str">
        <f>B114</f>
        <v>Indianen</v>
      </c>
      <c r="G123" s="306">
        <f>B115/4</f>
        <v>170.4325</v>
      </c>
      <c r="I123">
        <f>COUNTIF(I2:I110,J123)</f>
        <v>4</v>
      </c>
      <c r="J123" s="60" t="s">
        <v>176</v>
      </c>
      <c r="K123" s="207">
        <f>(D117*46)/1000</f>
        <v>31.976899999999997</v>
      </c>
      <c r="L123" s="190">
        <f>SUM(K120:K123)</f>
        <v>117.03734</v>
      </c>
    </row>
    <row r="124" spans="2:12" x14ac:dyDescent="0.25">
      <c r="F124" s="70" t="str">
        <f>B116</f>
        <v>Henrik F</v>
      </c>
      <c r="G124" s="306">
        <f>B117/4</f>
        <v>162.26750000000001</v>
      </c>
      <c r="J124" t="str">
        <f>H4</f>
        <v>KSR</v>
      </c>
      <c r="K124" s="207"/>
    </row>
    <row r="125" spans="2:12" x14ac:dyDescent="0.25">
      <c r="F125" s="70" t="str">
        <f>B118</f>
        <v>Henrik</v>
      </c>
      <c r="G125" s="306">
        <f>B119/4</f>
        <v>191.27999999999997</v>
      </c>
      <c r="I125">
        <f>COUNTIF(I2:I110,J125)</f>
        <v>4</v>
      </c>
      <c r="J125" s="52" t="s">
        <v>138</v>
      </c>
      <c r="K125" s="207">
        <f>(E119*46)/1000</f>
        <v>35.758099999999999</v>
      </c>
    </row>
    <row r="126" spans="2:12" x14ac:dyDescent="0.25">
      <c r="F126" s="70" t="str">
        <f>B120</f>
        <v>Hampus</v>
      </c>
      <c r="G126" s="306">
        <f>B121/4</f>
        <v>157.82249999999999</v>
      </c>
      <c r="I126">
        <f>COUNTIF(I2:I110,J126)</f>
        <v>4</v>
      </c>
      <c r="J126" s="56" t="s">
        <v>99</v>
      </c>
      <c r="K126" s="207">
        <f>(D121*46)/1000</f>
        <v>36.12012</v>
      </c>
    </row>
    <row r="127" spans="2:12" x14ac:dyDescent="0.25">
      <c r="F127" s="71"/>
      <c r="G127" s="307"/>
      <c r="I127">
        <f>COUNTIF(I2:I110,J127)</f>
        <v>4</v>
      </c>
      <c r="J127" s="56" t="s">
        <v>9</v>
      </c>
      <c r="K127" s="207">
        <f>(C117*46)/1000</f>
        <v>34.107159999999993</v>
      </c>
    </row>
    <row r="128" spans="2:12" x14ac:dyDescent="0.25">
      <c r="F128" s="73" t="str">
        <f>E114</f>
        <v>Bertil</v>
      </c>
      <c r="G128" s="308">
        <f>E115/3</f>
        <v>180.63</v>
      </c>
      <c r="I128">
        <f>COUNTIF(I2:I110,J128)</f>
        <v>4</v>
      </c>
      <c r="J128" s="60" t="s">
        <v>14</v>
      </c>
      <c r="K128" s="207">
        <f>(B119*46)/1000</f>
        <v>35.195519999999995</v>
      </c>
      <c r="L128" s="190">
        <f>SUM(K125:K128)</f>
        <v>141.18089999999998</v>
      </c>
    </row>
    <row r="129" spans="5:12" x14ac:dyDescent="0.25">
      <c r="F129" s="75" t="str">
        <f>E116</f>
        <v>Magnus H</v>
      </c>
      <c r="G129" s="309">
        <f>E117/4</f>
        <v>172.11</v>
      </c>
      <c r="J129" t="str">
        <f>H5</f>
        <v>Pollys Hjältar</v>
      </c>
      <c r="K129" s="207"/>
    </row>
    <row r="130" spans="5:12" x14ac:dyDescent="0.25">
      <c r="F130" s="77" t="str">
        <f>E118</f>
        <v>Daniel</v>
      </c>
      <c r="G130" s="310">
        <f>E119/4</f>
        <v>194.33750000000001</v>
      </c>
      <c r="I130">
        <f>COUNTIF(I2:I110,J130)</f>
        <v>5</v>
      </c>
      <c r="J130" s="52" t="s">
        <v>68</v>
      </c>
      <c r="K130" s="207">
        <f>(D115*46)/1000</f>
        <v>37.16937999999999</v>
      </c>
    </row>
    <row r="131" spans="5:12" ht="15" customHeight="1" x14ac:dyDescent="0.25">
      <c r="E131" s="433"/>
      <c r="F131" s="311" t="str">
        <f>E120</f>
        <v>Leif</v>
      </c>
      <c r="G131" s="312">
        <f>E121/4</f>
        <v>136.01000000000002</v>
      </c>
      <c r="I131">
        <f>COUNTIF(I2:I110,J131)</f>
        <v>4</v>
      </c>
      <c r="J131" s="56" t="s">
        <v>49</v>
      </c>
      <c r="K131" s="207">
        <f>(B121*46)/1000</f>
        <v>29.039339999999996</v>
      </c>
    </row>
    <row r="132" spans="5:12" ht="15" customHeight="1" x14ac:dyDescent="0.25">
      <c r="E132" s="433"/>
      <c r="F132" s="210"/>
      <c r="I132">
        <f>COUNTIF(I2:I110,J132)</f>
        <v>3</v>
      </c>
      <c r="J132" s="56" t="s">
        <v>186</v>
      </c>
      <c r="K132" s="207">
        <f>(E115*46)/1000</f>
        <v>24.926939999999998</v>
      </c>
    </row>
    <row r="133" spans="5:12" ht="15.75" customHeight="1" thickBot="1" x14ac:dyDescent="0.3">
      <c r="E133" s="433"/>
      <c r="F133" s="210"/>
      <c r="I133">
        <f>COUNTIF(I2:I110,J133)</f>
        <v>4</v>
      </c>
      <c r="J133" s="60" t="s">
        <v>60</v>
      </c>
      <c r="K133" s="207">
        <f>(C119*46)/1000</f>
        <v>29.96808</v>
      </c>
      <c r="L133" s="190">
        <f>SUM(K130:K133)</f>
        <v>121.10373999999999</v>
      </c>
    </row>
    <row r="134" spans="5:12" x14ac:dyDescent="0.25">
      <c r="F134" s="210"/>
      <c r="J134" s="313"/>
      <c r="K134" s="208"/>
    </row>
  </sheetData>
  <mergeCells count="1">
    <mergeCell ref="E131:E13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65286-2EA0-42C3-8574-7AD8E8D3EF0B}">
  <dimension ref="A1:M134"/>
  <sheetViews>
    <sheetView topLeftCell="A78" workbookViewId="0">
      <selection activeCell="E111" sqref="E111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7" max="7" width="11.5703125" bestFit="1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5.75" thickBot="1" x14ac:dyDescent="0.3">
      <c r="A1" s="282" t="s">
        <v>27</v>
      </c>
      <c r="B1" s="283" t="s">
        <v>30</v>
      </c>
      <c r="C1" s="284" t="s">
        <v>29</v>
      </c>
      <c r="D1" s="285" t="s">
        <v>28</v>
      </c>
      <c r="E1" s="323" t="s">
        <v>31</v>
      </c>
      <c r="F1" s="325"/>
      <c r="G1" s="286"/>
      <c r="H1" s="287" t="s">
        <v>33</v>
      </c>
      <c r="I1" s="287" t="s">
        <v>34</v>
      </c>
      <c r="J1" s="330" t="s">
        <v>35</v>
      </c>
    </row>
    <row r="2" spans="1:11" ht="15.75" thickTop="1" x14ac:dyDescent="0.25">
      <c r="A2" s="288" t="s">
        <v>36</v>
      </c>
      <c r="B2" s="17"/>
      <c r="C2" s="18"/>
      <c r="D2" s="317"/>
      <c r="E2" s="324"/>
      <c r="F2" s="1"/>
      <c r="G2" s="21" t="s">
        <v>37</v>
      </c>
      <c r="H2" s="326" t="s">
        <v>167</v>
      </c>
      <c r="I2" s="326" t="s">
        <v>168</v>
      </c>
      <c r="J2" s="331"/>
      <c r="K2" s="18"/>
    </row>
    <row r="3" spans="1:11" x14ac:dyDescent="0.25">
      <c r="A3" s="290" t="s">
        <v>41</v>
      </c>
      <c r="B3" s="291" t="str">
        <f>I2</f>
        <v>Jesper</v>
      </c>
      <c r="C3" s="25" t="str">
        <f>I3</f>
        <v>Patrik H</v>
      </c>
      <c r="D3" s="24" t="str">
        <f>I4</f>
        <v>Oskar E</v>
      </c>
      <c r="E3" s="320" t="str">
        <f>I5</f>
        <v>Magnus H</v>
      </c>
      <c r="F3" s="1"/>
      <c r="G3" s="28" t="s">
        <v>42</v>
      </c>
      <c r="H3" s="327" t="s">
        <v>48</v>
      </c>
      <c r="I3" s="327" t="s">
        <v>1</v>
      </c>
      <c r="J3" s="332"/>
      <c r="K3" s="18"/>
    </row>
    <row r="4" spans="1:11" x14ac:dyDescent="0.25">
      <c r="A4" s="290" t="s">
        <v>46</v>
      </c>
      <c r="B4" s="291" t="str">
        <f>H2</f>
        <v>West Raceway</v>
      </c>
      <c r="C4" s="25" t="str">
        <f>H3</f>
        <v>Pollys Pågar</v>
      </c>
      <c r="D4" s="24" t="str">
        <f>H4</f>
        <v>KSR</v>
      </c>
      <c r="E4" s="320" t="str">
        <f>H5</f>
        <v>Team Jäger</v>
      </c>
      <c r="F4" s="1"/>
      <c r="G4" s="28" t="s">
        <v>47</v>
      </c>
      <c r="H4" s="327" t="s">
        <v>154</v>
      </c>
      <c r="I4" s="327" t="s">
        <v>171</v>
      </c>
      <c r="J4" s="332"/>
      <c r="K4" s="18"/>
    </row>
    <row r="5" spans="1:11" x14ac:dyDescent="0.25">
      <c r="A5" s="290" t="s">
        <v>51</v>
      </c>
      <c r="B5" s="30">
        <v>205.7</v>
      </c>
      <c r="C5" s="31">
        <v>211.8</v>
      </c>
      <c r="D5" s="292">
        <v>209.95</v>
      </c>
      <c r="E5" s="321">
        <v>187.9</v>
      </c>
      <c r="F5" s="1"/>
      <c r="G5" s="28" t="s">
        <v>52</v>
      </c>
      <c r="H5" s="327" t="s">
        <v>38</v>
      </c>
      <c r="I5" s="327" t="s">
        <v>21</v>
      </c>
      <c r="J5" s="332"/>
      <c r="K5" s="18"/>
    </row>
    <row r="6" spans="1:11" x14ac:dyDescent="0.25">
      <c r="A6" s="293" t="s">
        <v>55</v>
      </c>
      <c r="B6" s="291">
        <f>B5</f>
        <v>205.7</v>
      </c>
      <c r="C6" s="25">
        <f>C5</f>
        <v>211.8</v>
      </c>
      <c r="D6" s="24">
        <f>D5</f>
        <v>209.95</v>
      </c>
      <c r="E6" s="320">
        <f>E5</f>
        <v>187.9</v>
      </c>
      <c r="F6" s="1"/>
      <c r="G6" s="294"/>
      <c r="H6" s="294"/>
      <c r="I6" s="294"/>
      <c r="J6" s="333"/>
      <c r="K6" s="18"/>
    </row>
    <row r="7" spans="1:11" ht="15.75" thickBot="1" x14ac:dyDescent="0.3">
      <c r="A7" s="32"/>
      <c r="B7" s="33"/>
      <c r="C7" s="34"/>
      <c r="D7" s="314"/>
      <c r="E7" s="33"/>
      <c r="F7" s="35"/>
      <c r="G7" s="36"/>
      <c r="H7" s="36"/>
      <c r="I7" s="36"/>
      <c r="J7" s="334"/>
      <c r="K7" s="18"/>
    </row>
    <row r="8" spans="1:11" ht="16.5" thickTop="1" thickBot="1" x14ac:dyDescent="0.3">
      <c r="A8" s="7" t="s">
        <v>56</v>
      </c>
      <c r="B8" s="296" t="s">
        <v>30</v>
      </c>
      <c r="C8" s="9" t="s">
        <v>29</v>
      </c>
      <c r="D8" s="8" t="s">
        <v>28</v>
      </c>
      <c r="E8" s="318" t="s">
        <v>31</v>
      </c>
      <c r="F8" s="322"/>
      <c r="G8" s="13"/>
      <c r="H8" s="14" t="s">
        <v>33</v>
      </c>
      <c r="I8" s="14" t="s">
        <v>34</v>
      </c>
      <c r="J8" s="335" t="s">
        <v>35</v>
      </c>
      <c r="K8" s="18"/>
    </row>
    <row r="9" spans="1:11" ht="15.75" thickTop="1" x14ac:dyDescent="0.25">
      <c r="A9" s="16" t="s">
        <v>57</v>
      </c>
      <c r="B9" s="17"/>
      <c r="C9" s="18"/>
      <c r="D9" s="315"/>
      <c r="E9" s="319"/>
      <c r="F9" s="1"/>
      <c r="G9" s="21" t="s">
        <v>37</v>
      </c>
      <c r="H9" s="340" t="str">
        <f>H2</f>
        <v>West Raceway</v>
      </c>
      <c r="I9" s="326" t="s">
        <v>174</v>
      </c>
      <c r="J9" s="331"/>
      <c r="K9" s="18"/>
    </row>
    <row r="10" spans="1:11" x14ac:dyDescent="0.25">
      <c r="A10" s="23" t="s">
        <v>41</v>
      </c>
      <c r="B10" s="291" t="str">
        <f>I12</f>
        <v>Indianen</v>
      </c>
      <c r="C10" s="25" t="str">
        <f>I9</f>
        <v>Mikael B</v>
      </c>
      <c r="D10" s="24" t="str">
        <f>I10</f>
        <v>Arthur</v>
      </c>
      <c r="E10" s="320" t="str">
        <f>I11</f>
        <v>Daniel L</v>
      </c>
      <c r="F10" s="1"/>
      <c r="G10" s="28" t="s">
        <v>42</v>
      </c>
      <c r="H10" s="341" t="str">
        <f>H3</f>
        <v>Pollys Pågar</v>
      </c>
      <c r="I10" s="327" t="s">
        <v>160</v>
      </c>
      <c r="J10" s="332"/>
      <c r="K10" s="18"/>
    </row>
    <row r="11" spans="1:11" x14ac:dyDescent="0.25">
      <c r="A11" s="23" t="s">
        <v>46</v>
      </c>
      <c r="B11" s="291" t="str">
        <f>H12</f>
        <v>Team Jäger</v>
      </c>
      <c r="C11" s="25" t="str">
        <f>H9</f>
        <v>West Raceway</v>
      </c>
      <c r="D11" s="24" t="str">
        <f>H10</f>
        <v>Pollys Pågar</v>
      </c>
      <c r="E11" s="320" t="str">
        <f>H11</f>
        <v>KSR</v>
      </c>
      <c r="F11" s="1"/>
      <c r="G11" s="28" t="s">
        <v>47</v>
      </c>
      <c r="H11" s="342" t="str">
        <f>H4</f>
        <v>KSR</v>
      </c>
      <c r="I11" s="327" t="s">
        <v>175</v>
      </c>
      <c r="J11" s="332"/>
      <c r="K11" s="18"/>
    </row>
    <row r="12" spans="1:11" x14ac:dyDescent="0.25">
      <c r="A12" s="23" t="s">
        <v>51</v>
      </c>
      <c r="B12" s="30">
        <v>208.46</v>
      </c>
      <c r="C12" s="31">
        <v>199.11</v>
      </c>
      <c r="D12" s="292">
        <v>191.4</v>
      </c>
      <c r="E12" s="321">
        <v>199.45</v>
      </c>
      <c r="F12" s="1"/>
      <c r="G12" s="28" t="s">
        <v>52</v>
      </c>
      <c r="H12" s="343" t="str">
        <f>H5</f>
        <v>Team Jäger</v>
      </c>
      <c r="I12" s="327" t="s">
        <v>13</v>
      </c>
      <c r="J12" s="332"/>
      <c r="K12" s="18"/>
    </row>
    <row r="13" spans="1:11" x14ac:dyDescent="0.25">
      <c r="A13" s="23" t="s">
        <v>55</v>
      </c>
      <c r="B13" s="291">
        <f>E5+B12</f>
        <v>396.36</v>
      </c>
      <c r="C13" s="25">
        <f>B5+C12</f>
        <v>404.81</v>
      </c>
      <c r="D13" s="24">
        <f>C5+D12</f>
        <v>403.20000000000005</v>
      </c>
      <c r="E13" s="27">
        <f>D5+E12</f>
        <v>409.4</v>
      </c>
      <c r="F13" s="1"/>
      <c r="H13" s="344"/>
      <c r="J13" s="279"/>
    </row>
    <row r="14" spans="1:11" ht="15.75" thickBot="1" x14ac:dyDescent="0.3">
      <c r="A14" s="32"/>
      <c r="B14" s="33"/>
      <c r="C14" s="34"/>
      <c r="D14" s="314"/>
      <c r="E14" s="314"/>
      <c r="F14" s="35"/>
      <c r="G14" s="36"/>
      <c r="H14" s="345"/>
      <c r="I14" s="36"/>
      <c r="J14" s="334"/>
    </row>
    <row r="15" spans="1:11" ht="16.5" thickTop="1" thickBot="1" x14ac:dyDescent="0.3">
      <c r="A15" s="7" t="s">
        <v>61</v>
      </c>
      <c r="B15" s="296" t="s">
        <v>30</v>
      </c>
      <c r="C15" s="9" t="s">
        <v>29</v>
      </c>
      <c r="D15" s="8" t="s">
        <v>28</v>
      </c>
      <c r="E15" s="318" t="s">
        <v>31</v>
      </c>
      <c r="F15" s="322"/>
      <c r="G15" s="13"/>
      <c r="H15" s="346" t="s">
        <v>33</v>
      </c>
      <c r="I15" s="14" t="s">
        <v>34</v>
      </c>
      <c r="J15" s="335" t="s">
        <v>35</v>
      </c>
    </row>
    <row r="16" spans="1:11" ht="15.75" thickTop="1" x14ac:dyDescent="0.25">
      <c r="A16" s="16" t="s">
        <v>62</v>
      </c>
      <c r="B16" s="17"/>
      <c r="C16" s="18"/>
      <c r="D16" s="315"/>
      <c r="E16" s="319"/>
      <c r="F16" s="1"/>
      <c r="G16" s="21" t="s">
        <v>37</v>
      </c>
      <c r="H16" s="347" t="str">
        <f>H9</f>
        <v>West Raceway</v>
      </c>
      <c r="I16" s="326" t="s">
        <v>176</v>
      </c>
      <c r="J16" s="331"/>
      <c r="K16" s="18"/>
    </row>
    <row r="17" spans="1:11" x14ac:dyDescent="0.25">
      <c r="A17" s="23" t="s">
        <v>41</v>
      </c>
      <c r="B17" s="291" t="str">
        <f>I18</f>
        <v>Håkan</v>
      </c>
      <c r="C17" s="25" t="str">
        <f>I19</f>
        <v>Pontus</v>
      </c>
      <c r="D17" s="24" t="str">
        <f>I16</f>
        <v>Mats</v>
      </c>
      <c r="E17" s="320" t="str">
        <f>I17</f>
        <v>Peter Heidne</v>
      </c>
      <c r="F17" s="1"/>
      <c r="G17" s="28" t="s">
        <v>42</v>
      </c>
      <c r="H17" s="342" t="str">
        <f>H10</f>
        <v>Pollys Pågar</v>
      </c>
      <c r="I17" s="327" t="s">
        <v>177</v>
      </c>
      <c r="J17" s="332"/>
      <c r="K17" s="18"/>
    </row>
    <row r="18" spans="1:11" x14ac:dyDescent="0.25">
      <c r="A18" s="23" t="s">
        <v>46</v>
      </c>
      <c r="B18" s="291" t="str">
        <f>H18</f>
        <v>KSR</v>
      </c>
      <c r="C18" s="25" t="str">
        <f>H19</f>
        <v>Team Jäger</v>
      </c>
      <c r="D18" s="24" t="str">
        <f>H16</f>
        <v>West Raceway</v>
      </c>
      <c r="E18" s="320" t="str">
        <f>H17</f>
        <v>Pollys Pågar</v>
      </c>
      <c r="F18" s="1"/>
      <c r="G18" s="28" t="s">
        <v>47</v>
      </c>
      <c r="H18" s="343" t="str">
        <f>H11</f>
        <v>KSR</v>
      </c>
      <c r="I18" s="327" t="s">
        <v>178</v>
      </c>
      <c r="J18" s="332"/>
      <c r="K18" s="18"/>
    </row>
    <row r="19" spans="1:11" x14ac:dyDescent="0.25">
      <c r="A19" s="23" t="s">
        <v>51</v>
      </c>
      <c r="B19" s="30">
        <v>194.14</v>
      </c>
      <c r="C19" s="31">
        <v>204.64</v>
      </c>
      <c r="D19" s="292">
        <v>203.2</v>
      </c>
      <c r="E19" s="321">
        <v>190.08</v>
      </c>
      <c r="F19" s="1"/>
      <c r="G19" s="28" t="s">
        <v>52</v>
      </c>
      <c r="H19" s="348" t="str">
        <f>H12</f>
        <v>Team Jäger</v>
      </c>
      <c r="I19" s="327" t="s">
        <v>58</v>
      </c>
      <c r="J19" s="332"/>
      <c r="K19" s="18"/>
    </row>
    <row r="20" spans="1:11" x14ac:dyDescent="0.25">
      <c r="A20" s="23" t="s">
        <v>55</v>
      </c>
      <c r="B20" s="291">
        <f>D5+E12+B19</f>
        <v>603.54</v>
      </c>
      <c r="C20" s="25">
        <f>E5+B12+C19</f>
        <v>601</v>
      </c>
      <c r="D20" s="24">
        <f>B5+C12+D19</f>
        <v>608.01</v>
      </c>
      <c r="E20" s="320">
        <f>C5+D12+E19</f>
        <v>593.28000000000009</v>
      </c>
      <c r="F20" s="1"/>
      <c r="H20" s="344"/>
      <c r="J20" s="279"/>
    </row>
    <row r="21" spans="1:11" ht="15.75" thickBot="1" x14ac:dyDescent="0.3">
      <c r="A21" s="32"/>
      <c r="B21" s="33"/>
      <c r="C21" s="34"/>
      <c r="D21" s="314"/>
      <c r="E21" s="33"/>
      <c r="F21" s="35"/>
      <c r="G21" s="36"/>
      <c r="H21" s="345"/>
      <c r="I21" s="36"/>
      <c r="J21" s="334"/>
    </row>
    <row r="22" spans="1:11" ht="16.5" thickTop="1" thickBot="1" x14ac:dyDescent="0.3">
      <c r="A22" s="7" t="s">
        <v>65</v>
      </c>
      <c r="B22" s="296" t="s">
        <v>30</v>
      </c>
      <c r="C22" s="9" t="s">
        <v>29</v>
      </c>
      <c r="D22" s="8" t="s">
        <v>28</v>
      </c>
      <c r="E22" s="318" t="s">
        <v>31</v>
      </c>
      <c r="F22" s="322"/>
      <c r="G22" s="13"/>
      <c r="H22" s="346" t="s">
        <v>33</v>
      </c>
      <c r="I22" s="14" t="s">
        <v>34</v>
      </c>
      <c r="J22" s="335" t="s">
        <v>35</v>
      </c>
    </row>
    <row r="23" spans="1:11" ht="15.75" thickTop="1" x14ac:dyDescent="0.25">
      <c r="A23" s="16" t="s">
        <v>66</v>
      </c>
      <c r="B23" s="17"/>
      <c r="C23" s="18"/>
      <c r="D23" s="315"/>
      <c r="E23" s="319"/>
      <c r="F23" s="1"/>
      <c r="G23" s="21" t="s">
        <v>37</v>
      </c>
      <c r="H23" s="349" t="str">
        <f>H16</f>
        <v>West Raceway</v>
      </c>
      <c r="I23" s="326" t="s">
        <v>179</v>
      </c>
      <c r="J23" s="331"/>
      <c r="K23" s="18"/>
    </row>
    <row r="24" spans="1:11" x14ac:dyDescent="0.25">
      <c r="A24" s="23" t="s">
        <v>41</v>
      </c>
      <c r="B24" s="291" t="str">
        <f>I24</f>
        <v>Henrik Frid</v>
      </c>
      <c r="C24" s="25" t="str">
        <f>I25</f>
        <v>Björn</v>
      </c>
      <c r="D24" s="24" t="str">
        <f>I26</f>
        <v>Daniel B</v>
      </c>
      <c r="E24" s="320" t="str">
        <f>I23</f>
        <v>Christian</v>
      </c>
      <c r="F24" s="1"/>
      <c r="G24" s="28" t="s">
        <v>42</v>
      </c>
      <c r="H24" s="343" t="str">
        <f>H17</f>
        <v>Pollys Pågar</v>
      </c>
      <c r="I24" s="327" t="s">
        <v>147</v>
      </c>
      <c r="J24" s="332"/>
      <c r="K24" s="18"/>
    </row>
    <row r="25" spans="1:11" x14ac:dyDescent="0.25">
      <c r="A25" s="23" t="s">
        <v>46</v>
      </c>
      <c r="B25" s="291" t="str">
        <f>H24</f>
        <v>Pollys Pågar</v>
      </c>
      <c r="C25" s="25" t="str">
        <f>H25</f>
        <v>KSR</v>
      </c>
      <c r="D25" s="24" t="str">
        <f>H26</f>
        <v>Team Jäger</v>
      </c>
      <c r="E25" s="320" t="str">
        <f>H23</f>
        <v>West Raceway</v>
      </c>
      <c r="F25" s="1"/>
      <c r="G25" s="28" t="s">
        <v>47</v>
      </c>
      <c r="H25" s="348" t="str">
        <f>H18</f>
        <v>KSR</v>
      </c>
      <c r="I25" s="327" t="s">
        <v>9</v>
      </c>
      <c r="J25" s="332"/>
      <c r="K25" s="18"/>
    </row>
    <row r="26" spans="1:11" x14ac:dyDescent="0.25">
      <c r="A26" s="23" t="s">
        <v>51</v>
      </c>
      <c r="B26" s="30">
        <v>200.37</v>
      </c>
      <c r="C26" s="31">
        <v>189.11</v>
      </c>
      <c r="D26" s="292">
        <v>204.7</v>
      </c>
      <c r="E26" s="321">
        <v>202.69</v>
      </c>
      <c r="F26" s="1"/>
      <c r="G26" s="28" t="s">
        <v>52</v>
      </c>
      <c r="H26" s="341" t="str">
        <f>H19</f>
        <v>Team Jäger</v>
      </c>
      <c r="I26" s="327" t="s">
        <v>180</v>
      </c>
      <c r="J26" s="332"/>
      <c r="K26" s="18"/>
    </row>
    <row r="27" spans="1:11" x14ac:dyDescent="0.25">
      <c r="A27" s="23" t="s">
        <v>55</v>
      </c>
      <c r="B27" s="291">
        <f>C5+D12+E19+B26</f>
        <v>793.65000000000009</v>
      </c>
      <c r="C27" s="25">
        <f>D5+E12+B19+C26</f>
        <v>792.65</v>
      </c>
      <c r="D27" s="297">
        <f>E5+B12+C19+D26</f>
        <v>805.7</v>
      </c>
      <c r="E27" s="27">
        <f>B5+C12+D19+E26</f>
        <v>810.7</v>
      </c>
      <c r="F27" s="1"/>
      <c r="H27" s="344"/>
      <c r="J27" s="279"/>
    </row>
    <row r="28" spans="1:11" ht="15.75" thickBot="1" x14ac:dyDescent="0.3">
      <c r="A28" s="41"/>
      <c r="B28" s="42"/>
      <c r="C28" s="43"/>
      <c r="D28" s="295"/>
      <c r="E28" s="42"/>
      <c r="F28" s="44"/>
      <c r="G28" s="45"/>
      <c r="H28" s="350"/>
      <c r="I28" s="45"/>
      <c r="J28" s="336"/>
    </row>
    <row r="29" spans="1:11" ht="16.5" thickTop="1" thickBot="1" x14ac:dyDescent="0.3">
      <c r="A29" s="7" t="s">
        <v>69</v>
      </c>
      <c r="B29" s="296" t="s">
        <v>30</v>
      </c>
      <c r="C29" s="9" t="s">
        <v>29</v>
      </c>
      <c r="D29" s="8" t="s">
        <v>28</v>
      </c>
      <c r="E29" s="318" t="s">
        <v>31</v>
      </c>
      <c r="F29" s="322"/>
      <c r="G29" s="13"/>
      <c r="H29" s="346" t="s">
        <v>33</v>
      </c>
      <c r="I29" s="14" t="s">
        <v>34</v>
      </c>
      <c r="J29" s="335" t="s">
        <v>35</v>
      </c>
    </row>
    <row r="30" spans="1:11" ht="15.75" thickTop="1" x14ac:dyDescent="0.25">
      <c r="A30" s="16" t="s">
        <v>70</v>
      </c>
      <c r="B30" s="17"/>
      <c r="C30" s="18"/>
      <c r="D30" s="315"/>
      <c r="E30" s="319"/>
      <c r="F30" s="1"/>
      <c r="G30" s="21" t="s">
        <v>37</v>
      </c>
      <c r="H30" s="351" t="str">
        <f>H23</f>
        <v>West Raceway</v>
      </c>
      <c r="I30" s="328" t="str">
        <f>I2</f>
        <v>Jesper</v>
      </c>
      <c r="J30" s="331"/>
      <c r="K30" s="18"/>
    </row>
    <row r="31" spans="1:11" x14ac:dyDescent="0.25">
      <c r="A31" s="23" t="s">
        <v>41</v>
      </c>
      <c r="B31" s="291" t="str">
        <f>I30</f>
        <v>Jesper</v>
      </c>
      <c r="C31" s="25" t="str">
        <f>I31</f>
        <v>Patrik H</v>
      </c>
      <c r="D31" s="24" t="str">
        <f>I32</f>
        <v>Oskar E</v>
      </c>
      <c r="E31" s="320" t="str">
        <f>I33</f>
        <v>Magnus H</v>
      </c>
      <c r="F31" s="1"/>
      <c r="G31" s="28" t="s">
        <v>42</v>
      </c>
      <c r="H31" s="348" t="str">
        <f>H24</f>
        <v>Pollys Pågar</v>
      </c>
      <c r="I31" s="329" t="str">
        <f>I3</f>
        <v>Patrik H</v>
      </c>
      <c r="J31" s="332"/>
      <c r="K31" s="18"/>
    </row>
    <row r="32" spans="1:11" x14ac:dyDescent="0.25">
      <c r="A32" s="23" t="s">
        <v>46</v>
      </c>
      <c r="B32" s="291" t="str">
        <f>H30</f>
        <v>West Raceway</v>
      </c>
      <c r="C32" s="25" t="str">
        <f>H31</f>
        <v>Pollys Pågar</v>
      </c>
      <c r="D32" s="24" t="str">
        <f>H32</f>
        <v>KSR</v>
      </c>
      <c r="E32" s="320" t="str">
        <f>H33</f>
        <v>Team Jäger</v>
      </c>
      <c r="F32" s="1"/>
      <c r="G32" s="28" t="s">
        <v>47</v>
      </c>
      <c r="H32" s="341" t="str">
        <f>H25</f>
        <v>KSR</v>
      </c>
      <c r="I32" s="329" t="str">
        <f>I4</f>
        <v>Oskar E</v>
      </c>
      <c r="J32" s="332"/>
      <c r="K32" s="18"/>
    </row>
    <row r="33" spans="1:11" x14ac:dyDescent="0.25">
      <c r="A33" s="23" t="s">
        <v>51</v>
      </c>
      <c r="B33" s="30">
        <v>207.03</v>
      </c>
      <c r="C33" s="31">
        <v>158.63</v>
      </c>
      <c r="D33" s="292">
        <v>208.24</v>
      </c>
      <c r="E33" s="321">
        <v>187.33</v>
      </c>
      <c r="F33" s="1"/>
      <c r="G33" s="28" t="s">
        <v>52</v>
      </c>
      <c r="H33" s="342" t="str">
        <f>H26</f>
        <v>Team Jäger</v>
      </c>
      <c r="I33" s="329" t="str">
        <f>I5</f>
        <v>Magnus H</v>
      </c>
      <c r="J33" s="332"/>
      <c r="K33" s="18"/>
    </row>
    <row r="34" spans="1:11" x14ac:dyDescent="0.25">
      <c r="A34" s="23" t="s">
        <v>55</v>
      </c>
      <c r="B34" s="291">
        <f>B5+C12+D19+E26+B33</f>
        <v>1017.73</v>
      </c>
      <c r="C34" s="25">
        <f>C5+D12+E19+B26+C33</f>
        <v>952.28000000000009</v>
      </c>
      <c r="D34" s="24">
        <f>D5+E12+B19+C26+D33</f>
        <v>1000.89</v>
      </c>
      <c r="E34" s="27">
        <f>E5+B12+C19+D26+E33</f>
        <v>993.03000000000009</v>
      </c>
      <c r="F34" s="1"/>
      <c r="H34" s="344"/>
      <c r="J34" s="279"/>
      <c r="K34" s="18"/>
    </row>
    <row r="35" spans="1:11" ht="15.75" thickBot="1" x14ac:dyDescent="0.3">
      <c r="A35" s="32"/>
      <c r="B35" s="33"/>
      <c r="C35" s="34"/>
      <c r="D35" s="314"/>
      <c r="E35" s="33"/>
      <c r="F35" s="35"/>
      <c r="G35" s="36"/>
      <c r="H35" s="345"/>
      <c r="I35" s="36"/>
      <c r="J35" s="334"/>
      <c r="K35" s="18"/>
    </row>
    <row r="36" spans="1:11" ht="16.5" thickTop="1" thickBot="1" x14ac:dyDescent="0.3">
      <c r="A36" s="46" t="s">
        <v>71</v>
      </c>
      <c r="B36" s="296" t="s">
        <v>30</v>
      </c>
      <c r="C36" s="9" t="s">
        <v>29</v>
      </c>
      <c r="D36" s="8" t="s">
        <v>28</v>
      </c>
      <c r="E36" s="318" t="s">
        <v>31</v>
      </c>
      <c r="F36" s="322"/>
      <c r="G36" s="13"/>
      <c r="H36" s="346" t="s">
        <v>33</v>
      </c>
      <c r="I36" s="14" t="s">
        <v>34</v>
      </c>
      <c r="J36" s="335" t="s">
        <v>35</v>
      </c>
      <c r="K36" s="18"/>
    </row>
    <row r="37" spans="1:11" ht="15.75" thickTop="1" x14ac:dyDescent="0.25">
      <c r="A37" s="47" t="s">
        <v>72</v>
      </c>
      <c r="B37" s="17"/>
      <c r="C37" s="18"/>
      <c r="D37" s="315"/>
      <c r="E37" s="319"/>
      <c r="F37" s="1"/>
      <c r="G37" s="21" t="s">
        <v>37</v>
      </c>
      <c r="H37" s="340" t="str">
        <f>H30</f>
        <v>West Raceway</v>
      </c>
      <c r="I37" s="328" t="str">
        <f>I9</f>
        <v>Mikael B</v>
      </c>
      <c r="J37" s="331"/>
      <c r="K37" s="18"/>
    </row>
    <row r="38" spans="1:11" x14ac:dyDescent="0.25">
      <c r="A38" s="23" t="s">
        <v>41</v>
      </c>
      <c r="B38" s="291" t="str">
        <f>I40</f>
        <v>Indianen</v>
      </c>
      <c r="C38" s="25" t="str">
        <f>I37</f>
        <v>Mikael B</v>
      </c>
      <c r="D38" s="24" t="str">
        <f>I38</f>
        <v>Arthur</v>
      </c>
      <c r="E38" s="320" t="str">
        <f>I39</f>
        <v>Daniel L</v>
      </c>
      <c r="F38" s="1"/>
      <c r="G38" s="28" t="s">
        <v>42</v>
      </c>
      <c r="H38" s="341" t="str">
        <f>H31</f>
        <v>Pollys Pågar</v>
      </c>
      <c r="I38" s="328" t="str">
        <f t="shared" ref="I38:I40" si="0">I10</f>
        <v>Arthur</v>
      </c>
      <c r="J38" s="332"/>
      <c r="K38" s="18"/>
    </row>
    <row r="39" spans="1:11" x14ac:dyDescent="0.25">
      <c r="A39" s="23" t="s">
        <v>46</v>
      </c>
      <c r="B39" s="291" t="str">
        <f>H40</f>
        <v>Team Jäger</v>
      </c>
      <c r="C39" s="25" t="str">
        <f>H37</f>
        <v>West Raceway</v>
      </c>
      <c r="D39" s="24" t="str">
        <f>H38</f>
        <v>Pollys Pågar</v>
      </c>
      <c r="E39" s="320" t="str">
        <f>H39</f>
        <v>KSR</v>
      </c>
      <c r="F39" s="1"/>
      <c r="G39" s="28" t="s">
        <v>47</v>
      </c>
      <c r="H39" s="342" t="str">
        <f>H32</f>
        <v>KSR</v>
      </c>
      <c r="I39" s="328" t="str">
        <f t="shared" si="0"/>
        <v>Daniel L</v>
      </c>
      <c r="J39" s="332"/>
      <c r="K39" s="18"/>
    </row>
    <row r="40" spans="1:11" x14ac:dyDescent="0.25">
      <c r="A40" s="23" t="s">
        <v>51</v>
      </c>
      <c r="B40" s="30">
        <v>206.91</v>
      </c>
      <c r="C40" s="31">
        <v>199.38</v>
      </c>
      <c r="D40" s="292">
        <v>197.95</v>
      </c>
      <c r="E40" s="321">
        <v>201.6</v>
      </c>
      <c r="F40" s="1"/>
      <c r="G40" s="28" t="s">
        <v>52</v>
      </c>
      <c r="H40" s="343" t="str">
        <f>H33</f>
        <v>Team Jäger</v>
      </c>
      <c r="I40" s="328" t="str">
        <f t="shared" si="0"/>
        <v>Indianen</v>
      </c>
      <c r="J40" s="332"/>
      <c r="K40" s="18"/>
    </row>
    <row r="41" spans="1:11" x14ac:dyDescent="0.25">
      <c r="A41" s="23" t="s">
        <v>55</v>
      </c>
      <c r="B41" s="291">
        <f>E5+B12+C19+D26+E33+B40</f>
        <v>1199.94</v>
      </c>
      <c r="C41" s="25">
        <f>B5+C12+D19+E26+B33+C40</f>
        <v>1217.1100000000001</v>
      </c>
      <c r="D41" s="24">
        <f>C5+D12+E19+B26+C33+D40</f>
        <v>1150.23</v>
      </c>
      <c r="E41" s="27">
        <f>D5+E12+B19+C26+D33+E40</f>
        <v>1202.49</v>
      </c>
      <c r="F41" s="1"/>
      <c r="H41" s="344"/>
      <c r="J41" s="279"/>
    </row>
    <row r="42" spans="1:11" ht="15.75" thickBot="1" x14ac:dyDescent="0.3">
      <c r="A42" s="32"/>
      <c r="B42" s="33"/>
      <c r="C42" s="34"/>
      <c r="D42" s="314"/>
      <c r="E42" s="33"/>
      <c r="F42" s="35"/>
      <c r="G42" s="36"/>
      <c r="H42" s="345"/>
      <c r="I42" s="36"/>
      <c r="J42" s="334"/>
    </row>
    <row r="43" spans="1:11" ht="16.5" thickTop="1" thickBot="1" x14ac:dyDescent="0.3">
      <c r="A43" s="46" t="s">
        <v>73</v>
      </c>
      <c r="B43" s="296" t="s">
        <v>30</v>
      </c>
      <c r="C43" s="9" t="s">
        <v>29</v>
      </c>
      <c r="D43" s="8" t="s">
        <v>28</v>
      </c>
      <c r="E43" s="318" t="s">
        <v>31</v>
      </c>
      <c r="F43" s="322"/>
      <c r="G43" s="13"/>
      <c r="H43" s="346" t="s">
        <v>33</v>
      </c>
      <c r="I43" s="14" t="s">
        <v>34</v>
      </c>
      <c r="J43" s="335" t="s">
        <v>35</v>
      </c>
    </row>
    <row r="44" spans="1:11" ht="15.75" thickTop="1" x14ac:dyDescent="0.25">
      <c r="A44" s="47" t="s">
        <v>74</v>
      </c>
      <c r="B44" s="17"/>
      <c r="C44" s="18"/>
      <c r="D44" s="295"/>
      <c r="E44" s="319"/>
      <c r="F44" s="1"/>
      <c r="G44" s="21" t="s">
        <v>37</v>
      </c>
      <c r="H44" s="347" t="str">
        <f>H37</f>
        <v>West Raceway</v>
      </c>
      <c r="I44" s="328" t="str">
        <f>I16</f>
        <v>Mats</v>
      </c>
      <c r="J44" s="331"/>
      <c r="K44" s="18"/>
    </row>
    <row r="45" spans="1:11" x14ac:dyDescent="0.25">
      <c r="A45" s="23" t="s">
        <v>41</v>
      </c>
      <c r="B45" s="291" t="str">
        <f>I46</f>
        <v>Håkan</v>
      </c>
      <c r="C45" s="25" t="str">
        <f>I47</f>
        <v>Pontus</v>
      </c>
      <c r="D45" s="24" t="str">
        <f>I44</f>
        <v>Mats</v>
      </c>
      <c r="E45" s="320" t="str">
        <f>I45</f>
        <v>Peter Heidne</v>
      </c>
      <c r="F45" s="1"/>
      <c r="G45" s="28" t="s">
        <v>42</v>
      </c>
      <c r="H45" s="342" t="str">
        <f>H38</f>
        <v>Pollys Pågar</v>
      </c>
      <c r="I45" s="328" t="str">
        <f t="shared" ref="I45:I47" si="1">I17</f>
        <v>Peter Heidne</v>
      </c>
      <c r="J45" s="332"/>
      <c r="K45" s="18"/>
    </row>
    <row r="46" spans="1:11" x14ac:dyDescent="0.25">
      <c r="A46" s="23" t="s">
        <v>46</v>
      </c>
      <c r="B46" s="291" t="str">
        <f>H46</f>
        <v>KSR</v>
      </c>
      <c r="C46" s="25" t="str">
        <f>H47</f>
        <v>Team Jäger</v>
      </c>
      <c r="D46" s="24" t="str">
        <f>H44</f>
        <v>West Raceway</v>
      </c>
      <c r="E46" s="320" t="str">
        <f>H45</f>
        <v>Pollys Pågar</v>
      </c>
      <c r="F46" s="1"/>
      <c r="G46" s="28" t="s">
        <v>47</v>
      </c>
      <c r="H46" s="343" t="str">
        <f>H39</f>
        <v>KSR</v>
      </c>
      <c r="I46" s="328" t="str">
        <f t="shared" si="1"/>
        <v>Håkan</v>
      </c>
      <c r="J46" s="332"/>
      <c r="K46" s="18"/>
    </row>
    <row r="47" spans="1:11" x14ac:dyDescent="0.25">
      <c r="A47" s="23" t="s">
        <v>51</v>
      </c>
      <c r="B47" s="30">
        <v>191.74</v>
      </c>
      <c r="C47" s="31">
        <v>208.31</v>
      </c>
      <c r="D47" s="292">
        <v>201.62</v>
      </c>
      <c r="E47" s="321">
        <v>173.07</v>
      </c>
      <c r="F47" s="1"/>
      <c r="G47" s="28" t="s">
        <v>52</v>
      </c>
      <c r="H47" s="348" t="str">
        <f>H40</f>
        <v>Team Jäger</v>
      </c>
      <c r="I47" s="328" t="str">
        <f t="shared" si="1"/>
        <v>Pontus</v>
      </c>
      <c r="J47" s="332"/>
      <c r="K47" s="18"/>
    </row>
    <row r="48" spans="1:11" x14ac:dyDescent="0.25">
      <c r="A48" s="23" t="s">
        <v>55</v>
      </c>
      <c r="B48" s="291">
        <f>D5+E12+B19+C26+D33+E40+B47</f>
        <v>1394.23</v>
      </c>
      <c r="C48" s="25">
        <f>E5+B12+C19+D26+E33+B40+C47</f>
        <v>1408.25</v>
      </c>
      <c r="D48" s="24">
        <f>B5+C12+D19+E26+B33+C40+D47</f>
        <v>1418.73</v>
      </c>
      <c r="E48" s="27">
        <f>C5+D12+E19+B26+C33+D40+E47</f>
        <v>1323.3</v>
      </c>
      <c r="F48" s="1"/>
      <c r="H48" s="344"/>
      <c r="J48" s="279"/>
    </row>
    <row r="49" spans="1:11" ht="15.75" thickBot="1" x14ac:dyDescent="0.3">
      <c r="A49" s="32"/>
      <c r="B49" s="33"/>
      <c r="C49" s="34"/>
      <c r="D49" s="314"/>
      <c r="E49" s="33"/>
      <c r="F49" s="35"/>
      <c r="G49" s="36"/>
      <c r="H49" s="345"/>
      <c r="I49" s="36"/>
      <c r="J49" s="334"/>
    </row>
    <row r="50" spans="1:11" ht="16.5" thickTop="1" thickBot="1" x14ac:dyDescent="0.3">
      <c r="A50" s="46" t="s">
        <v>75</v>
      </c>
      <c r="B50" s="296" t="s">
        <v>30</v>
      </c>
      <c r="C50" s="9" t="s">
        <v>29</v>
      </c>
      <c r="D50" s="8" t="s">
        <v>28</v>
      </c>
      <c r="E50" s="318" t="s">
        <v>31</v>
      </c>
      <c r="F50" s="322"/>
      <c r="G50" s="13"/>
      <c r="H50" s="346" t="s">
        <v>33</v>
      </c>
      <c r="I50" s="14" t="s">
        <v>34</v>
      </c>
      <c r="J50" s="335" t="s">
        <v>35</v>
      </c>
    </row>
    <row r="51" spans="1:11" ht="15.75" thickTop="1" x14ac:dyDescent="0.25">
      <c r="A51" s="47" t="s">
        <v>76</v>
      </c>
      <c r="B51" s="17"/>
      <c r="C51" s="18"/>
      <c r="D51" s="315"/>
      <c r="E51" s="319"/>
      <c r="F51" s="1"/>
      <c r="G51" s="21" t="s">
        <v>37</v>
      </c>
      <c r="H51" s="349" t="str">
        <f>H44</f>
        <v>West Raceway</v>
      </c>
      <c r="I51" s="328" t="str">
        <f>I23</f>
        <v>Christian</v>
      </c>
      <c r="J51" s="331"/>
      <c r="K51" s="18"/>
    </row>
    <row r="52" spans="1:11" x14ac:dyDescent="0.25">
      <c r="A52" s="23" t="s">
        <v>41</v>
      </c>
      <c r="B52" s="291" t="str">
        <f>I52</f>
        <v>Henrik Frid</v>
      </c>
      <c r="C52" s="25" t="str">
        <f>I53</f>
        <v>Björn</v>
      </c>
      <c r="D52" s="24" t="str">
        <f>I54</f>
        <v>Daniel B</v>
      </c>
      <c r="E52" s="320" t="str">
        <f>I51</f>
        <v>Christian</v>
      </c>
      <c r="F52" s="1"/>
      <c r="G52" s="28" t="s">
        <v>42</v>
      </c>
      <c r="H52" s="343" t="str">
        <f>H45</f>
        <v>Pollys Pågar</v>
      </c>
      <c r="I52" s="328" t="str">
        <f t="shared" ref="I52:I54" si="2">I24</f>
        <v>Henrik Frid</v>
      </c>
      <c r="J52" s="332"/>
      <c r="K52" s="18"/>
    </row>
    <row r="53" spans="1:11" x14ac:dyDescent="0.25">
      <c r="A53" s="23" t="s">
        <v>46</v>
      </c>
      <c r="B53" s="291" t="str">
        <f>H52</f>
        <v>Pollys Pågar</v>
      </c>
      <c r="C53" s="25" t="str">
        <f>H53</f>
        <v>KSR</v>
      </c>
      <c r="D53" s="24" t="str">
        <f>H54</f>
        <v>Team Jäger</v>
      </c>
      <c r="E53" s="320" t="str">
        <f>H51</f>
        <v>West Raceway</v>
      </c>
      <c r="F53" s="1"/>
      <c r="G53" s="28" t="s">
        <v>47</v>
      </c>
      <c r="H53" s="348" t="str">
        <f>H46</f>
        <v>KSR</v>
      </c>
      <c r="I53" s="328" t="str">
        <f t="shared" si="2"/>
        <v>Björn</v>
      </c>
      <c r="J53" s="332"/>
      <c r="K53" s="18"/>
    </row>
    <row r="54" spans="1:11" x14ac:dyDescent="0.25">
      <c r="A54" s="23" t="s">
        <v>51</v>
      </c>
      <c r="B54" s="30">
        <v>168.34</v>
      </c>
      <c r="C54" s="31">
        <v>205.27</v>
      </c>
      <c r="D54" s="292">
        <v>205.3</v>
      </c>
      <c r="E54" s="321">
        <v>204.62</v>
      </c>
      <c r="F54" s="1"/>
      <c r="G54" s="28" t="s">
        <v>52</v>
      </c>
      <c r="H54" s="341" t="str">
        <f>H47</f>
        <v>Team Jäger</v>
      </c>
      <c r="I54" s="328" t="str">
        <f t="shared" si="2"/>
        <v>Daniel B</v>
      </c>
      <c r="J54" s="332"/>
      <c r="K54" s="18"/>
    </row>
    <row r="55" spans="1:11" x14ac:dyDescent="0.25">
      <c r="A55" s="23" t="s">
        <v>55</v>
      </c>
      <c r="B55" s="291">
        <f>C5+D12+E19+B26+C33+D40+E47+B54</f>
        <v>1491.6399999999999</v>
      </c>
      <c r="C55" s="25">
        <f>D5+E12+B19+C26+D33+E40+B47+C54</f>
        <v>1599.5</v>
      </c>
      <c r="D55" s="24">
        <f>E5+B12+C19+D26+E33+B40+C47+D54</f>
        <v>1613.55</v>
      </c>
      <c r="E55" s="27">
        <f>B5+C12+D19+E26+B33+C40+D47+E54</f>
        <v>1623.35</v>
      </c>
      <c r="F55" s="1"/>
      <c r="H55" s="344"/>
      <c r="J55" s="279"/>
    </row>
    <row r="56" spans="1:11" ht="15.75" thickBot="1" x14ac:dyDescent="0.3">
      <c r="A56" s="41"/>
      <c r="B56" s="42"/>
      <c r="C56" s="43"/>
      <c r="D56" s="314"/>
      <c r="E56" s="42"/>
      <c r="F56" s="44"/>
      <c r="G56" s="45"/>
      <c r="H56" s="350"/>
      <c r="I56" s="45"/>
      <c r="J56" s="336"/>
    </row>
    <row r="57" spans="1:11" ht="16.5" thickTop="1" thickBot="1" x14ac:dyDescent="0.3">
      <c r="A57" s="46" t="s">
        <v>77</v>
      </c>
      <c r="B57" s="296" t="s">
        <v>30</v>
      </c>
      <c r="C57" s="9" t="s">
        <v>29</v>
      </c>
      <c r="D57" s="8" t="s">
        <v>28</v>
      </c>
      <c r="E57" s="318" t="s">
        <v>31</v>
      </c>
      <c r="F57" s="322"/>
      <c r="G57" s="13"/>
      <c r="H57" s="346" t="s">
        <v>33</v>
      </c>
      <c r="I57" s="14" t="s">
        <v>34</v>
      </c>
      <c r="J57" s="335" t="s">
        <v>35</v>
      </c>
    </row>
    <row r="58" spans="1:11" ht="15.75" thickTop="1" x14ac:dyDescent="0.25">
      <c r="A58" s="47" t="s">
        <v>78</v>
      </c>
      <c r="B58" s="298"/>
      <c r="C58" s="18"/>
      <c r="D58" s="315"/>
      <c r="E58" s="319"/>
      <c r="F58" s="1"/>
      <c r="G58" s="21" t="s">
        <v>37</v>
      </c>
      <c r="H58" s="351" t="str">
        <f>H51</f>
        <v>West Raceway</v>
      </c>
      <c r="I58" s="328" t="str">
        <f>I2</f>
        <v>Jesper</v>
      </c>
      <c r="J58" s="331"/>
      <c r="K58" s="18"/>
    </row>
    <row r="59" spans="1:11" x14ac:dyDescent="0.25">
      <c r="A59" s="23" t="s">
        <v>41</v>
      </c>
      <c r="B59" s="291" t="str">
        <f>I58</f>
        <v>Jesper</v>
      </c>
      <c r="C59" s="25" t="str">
        <f>I59</f>
        <v>Patrik H</v>
      </c>
      <c r="D59" s="24" t="str">
        <f>I60</f>
        <v>Oskar E</v>
      </c>
      <c r="E59" s="320" t="str">
        <f>I61</f>
        <v>Magnus H</v>
      </c>
      <c r="F59" s="1"/>
      <c r="G59" s="28" t="s">
        <v>42</v>
      </c>
      <c r="H59" s="348" t="str">
        <f>H52</f>
        <v>Pollys Pågar</v>
      </c>
      <c r="I59" s="328" t="str">
        <f t="shared" ref="I59:I61" si="3">I3</f>
        <v>Patrik H</v>
      </c>
      <c r="J59" s="332"/>
      <c r="K59" s="18"/>
    </row>
    <row r="60" spans="1:11" x14ac:dyDescent="0.25">
      <c r="A60" s="23" t="s">
        <v>46</v>
      </c>
      <c r="B60" s="291" t="str">
        <f>H58</f>
        <v>West Raceway</v>
      </c>
      <c r="C60" s="25" t="str">
        <f>H59</f>
        <v>Pollys Pågar</v>
      </c>
      <c r="D60" s="24" t="str">
        <f>H60</f>
        <v>KSR</v>
      </c>
      <c r="E60" s="320" t="str">
        <f>H61</f>
        <v>Team Jäger</v>
      </c>
      <c r="F60" s="1"/>
      <c r="G60" s="28" t="s">
        <v>47</v>
      </c>
      <c r="H60" s="341" t="str">
        <f>H53</f>
        <v>KSR</v>
      </c>
      <c r="I60" s="328" t="str">
        <f t="shared" si="3"/>
        <v>Oskar E</v>
      </c>
      <c r="J60" s="332"/>
      <c r="K60" s="18"/>
    </row>
    <row r="61" spans="1:11" x14ac:dyDescent="0.25">
      <c r="A61" s="23" t="s">
        <v>51</v>
      </c>
      <c r="B61" s="30">
        <v>201.1</v>
      </c>
      <c r="C61" s="31">
        <v>165.42</v>
      </c>
      <c r="D61" s="292">
        <v>214.28</v>
      </c>
      <c r="E61" s="321">
        <v>190.64</v>
      </c>
      <c r="F61" s="1"/>
      <c r="G61" s="28" t="s">
        <v>52</v>
      </c>
      <c r="H61" s="342" t="str">
        <f>H54</f>
        <v>Team Jäger</v>
      </c>
      <c r="I61" s="328" t="str">
        <f t="shared" si="3"/>
        <v>Magnus H</v>
      </c>
      <c r="J61" s="332"/>
      <c r="K61" s="18"/>
    </row>
    <row r="62" spans="1:11" x14ac:dyDescent="0.25">
      <c r="A62" s="23" t="s">
        <v>55</v>
      </c>
      <c r="B62" s="291">
        <f>B5+C12+D19+E26+B33+C40+D47+E54+B61</f>
        <v>1824.4499999999998</v>
      </c>
      <c r="C62" s="25">
        <f>C5+D12+E19+B26+C33+D40+E47+B54+C61</f>
        <v>1657.06</v>
      </c>
      <c r="D62" s="24">
        <f>D5+E12+B19+C26+D33+E40+B47+C54+D61</f>
        <v>1813.78</v>
      </c>
      <c r="E62" s="27">
        <f>E5+B12+C19+D26+E33+B40+C47+D54+E61</f>
        <v>1804.19</v>
      </c>
      <c r="F62" s="1"/>
      <c r="H62" s="344"/>
      <c r="J62" s="337"/>
      <c r="K62" s="18"/>
    </row>
    <row r="63" spans="1:11" ht="15.75" thickBot="1" x14ac:dyDescent="0.3">
      <c r="A63" s="32"/>
      <c r="B63" s="33"/>
      <c r="C63" s="34"/>
      <c r="D63" s="314"/>
      <c r="E63" s="33"/>
      <c r="F63" s="35"/>
      <c r="G63" s="36"/>
      <c r="H63" s="345"/>
      <c r="I63" s="36"/>
      <c r="J63" s="334"/>
      <c r="K63" s="18"/>
    </row>
    <row r="64" spans="1:11" ht="16.5" thickTop="1" thickBot="1" x14ac:dyDescent="0.3">
      <c r="A64" s="46" t="s">
        <v>80</v>
      </c>
      <c r="B64" s="296" t="s">
        <v>30</v>
      </c>
      <c r="C64" s="9" t="s">
        <v>29</v>
      </c>
      <c r="D64" s="8" t="s">
        <v>28</v>
      </c>
      <c r="E64" s="318" t="s">
        <v>31</v>
      </c>
      <c r="F64" s="322"/>
      <c r="G64" s="13"/>
      <c r="H64" s="346" t="s">
        <v>33</v>
      </c>
      <c r="I64" s="14" t="s">
        <v>34</v>
      </c>
      <c r="J64" s="335" t="s">
        <v>35</v>
      </c>
      <c r="K64" s="18"/>
    </row>
    <row r="65" spans="1:13" ht="15.75" thickTop="1" x14ac:dyDescent="0.25">
      <c r="A65" s="47" t="s">
        <v>81</v>
      </c>
      <c r="B65" s="17"/>
      <c r="C65" s="18"/>
      <c r="D65" s="315"/>
      <c r="E65" s="319"/>
      <c r="F65" s="1"/>
      <c r="G65" s="21" t="s">
        <v>37</v>
      </c>
      <c r="H65" s="340" t="str">
        <f>H58</f>
        <v>West Raceway</v>
      </c>
      <c r="I65" s="328" t="str">
        <f>I9</f>
        <v>Mikael B</v>
      </c>
      <c r="J65" s="331"/>
      <c r="K65" s="18"/>
      <c r="M65" t="s">
        <v>181</v>
      </c>
    </row>
    <row r="66" spans="1:13" x14ac:dyDescent="0.25">
      <c r="A66" s="23" t="s">
        <v>41</v>
      </c>
      <c r="B66" s="291" t="str">
        <f>I68</f>
        <v>Indianen</v>
      </c>
      <c r="C66" s="25" t="str">
        <f>I65</f>
        <v>Mikael B</v>
      </c>
      <c r="D66" s="24" t="str">
        <f>I66</f>
        <v>Arthur</v>
      </c>
      <c r="E66" s="320" t="str">
        <f>I67</f>
        <v>Daniel L</v>
      </c>
      <c r="F66" s="1"/>
      <c r="G66" s="28" t="s">
        <v>42</v>
      </c>
      <c r="H66" s="341" t="str">
        <f>H59</f>
        <v>Pollys Pågar</v>
      </c>
      <c r="I66" s="328" t="str">
        <f t="shared" ref="I66:I68" si="4">I10</f>
        <v>Arthur</v>
      </c>
      <c r="J66" s="332"/>
      <c r="K66" s="18"/>
    </row>
    <row r="67" spans="1:13" x14ac:dyDescent="0.25">
      <c r="A67" s="23" t="s">
        <v>46</v>
      </c>
      <c r="B67" s="291" t="str">
        <f>H68</f>
        <v>Team Jäger</v>
      </c>
      <c r="C67" s="25" t="str">
        <f>H65</f>
        <v>West Raceway</v>
      </c>
      <c r="D67" s="24" t="str">
        <f>H66</f>
        <v>Pollys Pågar</v>
      </c>
      <c r="E67" s="320" t="str">
        <f>H67</f>
        <v>KSR</v>
      </c>
      <c r="F67" s="1"/>
      <c r="G67" s="28" t="s">
        <v>47</v>
      </c>
      <c r="H67" s="342" t="str">
        <f>H60</f>
        <v>KSR</v>
      </c>
      <c r="I67" s="328" t="str">
        <f t="shared" si="4"/>
        <v>Daniel L</v>
      </c>
      <c r="J67" s="332"/>
      <c r="K67" s="18"/>
    </row>
    <row r="68" spans="1:13" x14ac:dyDescent="0.25">
      <c r="A68" s="23" t="s">
        <v>51</v>
      </c>
      <c r="B68" s="30">
        <v>203.52</v>
      </c>
      <c r="C68" s="31">
        <v>186.95</v>
      </c>
      <c r="D68" s="292">
        <v>188.22</v>
      </c>
      <c r="E68" s="321">
        <v>202.38</v>
      </c>
      <c r="F68" s="1"/>
      <c r="G68" s="28" t="s">
        <v>52</v>
      </c>
      <c r="H68" s="343" t="str">
        <f>H61</f>
        <v>Team Jäger</v>
      </c>
      <c r="I68" s="328" t="str">
        <f t="shared" si="4"/>
        <v>Indianen</v>
      </c>
      <c r="J68" s="332"/>
      <c r="K68" s="18"/>
    </row>
    <row r="69" spans="1:13" x14ac:dyDescent="0.25">
      <c r="A69" s="23" t="s">
        <v>55</v>
      </c>
      <c r="B69" s="291">
        <f>E5+B12+C19+D26+E33+B40+C47+D54+E61+B68</f>
        <v>2007.71</v>
      </c>
      <c r="C69" s="25">
        <f>B5+C12+D19+E26+B33+C40+D47+E54+B61+C68</f>
        <v>2011.3999999999999</v>
      </c>
      <c r="D69" s="24">
        <f>C5+D12+E19+B26+C33+D40+E47+B54+C61+D68</f>
        <v>1845.28</v>
      </c>
      <c r="E69" s="27">
        <f>D5+E12+B19+C26+D33+E40+B47+C54+D61+E68</f>
        <v>2016.1599999999999</v>
      </c>
      <c r="F69" s="1"/>
      <c r="H69" s="344"/>
      <c r="J69" s="279"/>
    </row>
    <row r="70" spans="1:13" ht="15.75" thickBot="1" x14ac:dyDescent="0.3">
      <c r="A70" s="32"/>
      <c r="B70" s="33"/>
      <c r="C70" s="34"/>
      <c r="D70" s="314"/>
      <c r="E70" s="33"/>
      <c r="F70" s="35"/>
      <c r="G70" s="36"/>
      <c r="H70" s="345"/>
      <c r="I70" s="36"/>
      <c r="J70" s="334"/>
    </row>
    <row r="71" spans="1:13" ht="16.5" thickTop="1" thickBot="1" x14ac:dyDescent="0.3">
      <c r="A71" s="46" t="s">
        <v>82</v>
      </c>
      <c r="B71" s="296" t="s">
        <v>30</v>
      </c>
      <c r="C71" s="9" t="s">
        <v>29</v>
      </c>
      <c r="D71" s="8" t="s">
        <v>28</v>
      </c>
      <c r="E71" s="318" t="s">
        <v>31</v>
      </c>
      <c r="F71" s="322"/>
      <c r="G71" s="13"/>
      <c r="H71" s="346" t="s">
        <v>33</v>
      </c>
      <c r="I71" s="14" t="s">
        <v>34</v>
      </c>
      <c r="J71" s="335" t="s">
        <v>35</v>
      </c>
    </row>
    <row r="72" spans="1:13" ht="15.75" thickTop="1" x14ac:dyDescent="0.25">
      <c r="A72" s="47" t="s">
        <v>83</v>
      </c>
      <c r="B72" s="17"/>
      <c r="C72" s="18"/>
      <c r="D72" s="315"/>
      <c r="E72" s="319"/>
      <c r="F72" s="1"/>
      <c r="G72" s="21" t="s">
        <v>37</v>
      </c>
      <c r="H72" s="347" t="str">
        <f>H65</f>
        <v>West Raceway</v>
      </c>
      <c r="I72" s="328" t="str">
        <f>I16</f>
        <v>Mats</v>
      </c>
      <c r="J72" s="331"/>
      <c r="K72" s="18"/>
    </row>
    <row r="73" spans="1:13" x14ac:dyDescent="0.25">
      <c r="A73" s="23" t="s">
        <v>41</v>
      </c>
      <c r="B73" s="291" t="str">
        <f>I74</f>
        <v>Håkan</v>
      </c>
      <c r="C73" s="25" t="str">
        <f>I75</f>
        <v>Pontus</v>
      </c>
      <c r="D73" s="24" t="str">
        <f>I72</f>
        <v>Mats</v>
      </c>
      <c r="E73" s="320" t="str">
        <f>I73</f>
        <v>Peter Heidne</v>
      </c>
      <c r="F73" s="1"/>
      <c r="G73" s="28" t="s">
        <v>42</v>
      </c>
      <c r="H73" s="342" t="str">
        <f>H66</f>
        <v>Pollys Pågar</v>
      </c>
      <c r="I73" s="328" t="str">
        <f t="shared" ref="I73:I75" si="5">I17</f>
        <v>Peter Heidne</v>
      </c>
      <c r="J73" s="332"/>
      <c r="K73" s="18"/>
    </row>
    <row r="74" spans="1:13" x14ac:dyDescent="0.25">
      <c r="A74" s="23" t="s">
        <v>46</v>
      </c>
      <c r="B74" s="291" t="str">
        <f>H74</f>
        <v>KSR</v>
      </c>
      <c r="C74" s="25" t="str">
        <f>H75</f>
        <v>Team Jäger</v>
      </c>
      <c r="D74" s="24" t="str">
        <f>H72</f>
        <v>West Raceway</v>
      </c>
      <c r="E74" s="320" t="str">
        <f>H73</f>
        <v>Pollys Pågar</v>
      </c>
      <c r="F74" s="1"/>
      <c r="G74" s="28" t="s">
        <v>47</v>
      </c>
      <c r="H74" s="343" t="str">
        <f>H67</f>
        <v>KSR</v>
      </c>
      <c r="I74" s="328" t="str">
        <f t="shared" si="5"/>
        <v>Håkan</v>
      </c>
      <c r="J74" s="332"/>
      <c r="K74" s="18"/>
    </row>
    <row r="75" spans="1:13" x14ac:dyDescent="0.25">
      <c r="A75" s="23" t="s">
        <v>51</v>
      </c>
      <c r="B75" s="30">
        <v>186.78</v>
      </c>
      <c r="C75" s="31">
        <v>201.7</v>
      </c>
      <c r="D75" s="292">
        <v>195.14</v>
      </c>
      <c r="E75" s="321">
        <v>186.91</v>
      </c>
      <c r="F75" s="1"/>
      <c r="G75" s="28" t="s">
        <v>52</v>
      </c>
      <c r="H75" s="348" t="str">
        <f>H68</f>
        <v>Team Jäger</v>
      </c>
      <c r="I75" s="328" t="str">
        <f t="shared" si="5"/>
        <v>Pontus</v>
      </c>
      <c r="J75" s="332"/>
      <c r="K75" s="18"/>
    </row>
    <row r="76" spans="1:13" x14ac:dyDescent="0.25">
      <c r="A76" s="23" t="s">
        <v>55</v>
      </c>
      <c r="B76" s="291">
        <f>D5+E12+B19+C26+D33+E40+B47+C54+D61+E68+B75</f>
        <v>2202.94</v>
      </c>
      <c r="C76" s="25">
        <f>E5+B12+C19+D26+E33+B40+C47+D54+E61+B68+C75</f>
        <v>2209.41</v>
      </c>
      <c r="D76" s="24">
        <f>B5+C12+D19+E26+B33+C40+D47+E54+B61+C68+D75</f>
        <v>2206.54</v>
      </c>
      <c r="E76" s="27">
        <f>C5+D12+E19+B26+C33+D40+E47+B54+C61+D68+E75</f>
        <v>2032.19</v>
      </c>
      <c r="F76" s="1"/>
      <c r="H76" s="344"/>
      <c r="J76" s="279"/>
    </row>
    <row r="77" spans="1:13" ht="15.75" thickBot="1" x14ac:dyDescent="0.3">
      <c r="A77" s="32"/>
      <c r="B77" s="33"/>
      <c r="C77" s="34"/>
      <c r="D77" s="316"/>
      <c r="E77" s="33"/>
      <c r="F77" s="35"/>
      <c r="G77" s="36"/>
      <c r="H77" s="345"/>
      <c r="I77" s="36"/>
      <c r="J77" s="334"/>
    </row>
    <row r="78" spans="1:13" ht="16.5" thickTop="1" thickBot="1" x14ac:dyDescent="0.3">
      <c r="A78" s="46" t="s">
        <v>84</v>
      </c>
      <c r="B78" s="296" t="s">
        <v>30</v>
      </c>
      <c r="C78" s="9" t="s">
        <v>29</v>
      </c>
      <c r="D78" s="8" t="s">
        <v>28</v>
      </c>
      <c r="E78" s="318" t="s">
        <v>31</v>
      </c>
      <c r="F78" s="322"/>
      <c r="G78" s="13"/>
      <c r="H78" s="346" t="s">
        <v>33</v>
      </c>
      <c r="I78" s="14" t="s">
        <v>34</v>
      </c>
      <c r="J78" s="335" t="s">
        <v>35</v>
      </c>
    </row>
    <row r="79" spans="1:13" ht="15.75" thickTop="1" x14ac:dyDescent="0.25">
      <c r="A79" s="47" t="s">
        <v>85</v>
      </c>
      <c r="B79" s="17"/>
      <c r="C79" s="18"/>
      <c r="D79" s="315"/>
      <c r="E79" s="319"/>
      <c r="F79" s="1"/>
      <c r="G79" s="21" t="s">
        <v>37</v>
      </c>
      <c r="H79" s="349" t="str">
        <f>H72</f>
        <v>West Raceway</v>
      </c>
      <c r="I79" s="328" t="str">
        <f>I23</f>
        <v>Christian</v>
      </c>
      <c r="J79" s="331"/>
      <c r="K79" s="18"/>
    </row>
    <row r="80" spans="1:13" x14ac:dyDescent="0.25">
      <c r="A80" s="23" t="s">
        <v>41</v>
      </c>
      <c r="B80" s="291" t="str">
        <f>I80</f>
        <v>Henrik Frid</v>
      </c>
      <c r="C80" s="25" t="str">
        <f>I81</f>
        <v>Björn</v>
      </c>
      <c r="D80" s="24" t="str">
        <f>I82</f>
        <v>Daniel B</v>
      </c>
      <c r="E80" s="320" t="str">
        <f>I79</f>
        <v>Christian</v>
      </c>
      <c r="F80" s="1"/>
      <c r="G80" s="28" t="s">
        <v>42</v>
      </c>
      <c r="H80" s="343" t="str">
        <f>H73</f>
        <v>Pollys Pågar</v>
      </c>
      <c r="I80" s="328" t="str">
        <f t="shared" ref="I80:I82" si="6">I24</f>
        <v>Henrik Frid</v>
      </c>
      <c r="J80" s="332"/>
      <c r="K80" s="18"/>
    </row>
    <row r="81" spans="1:13" x14ac:dyDescent="0.25">
      <c r="A81" s="23" t="s">
        <v>46</v>
      </c>
      <c r="B81" s="291" t="str">
        <f>H80</f>
        <v>Pollys Pågar</v>
      </c>
      <c r="C81" s="25" t="str">
        <f>H81</f>
        <v>KSR</v>
      </c>
      <c r="D81" s="24" t="str">
        <f>H82</f>
        <v>Team Jäger</v>
      </c>
      <c r="E81" s="320" t="str">
        <f>H79</f>
        <v>West Raceway</v>
      </c>
      <c r="F81" s="1"/>
      <c r="G81" s="28" t="s">
        <v>47</v>
      </c>
      <c r="H81" s="348" t="str">
        <f>H74</f>
        <v>KSR</v>
      </c>
      <c r="I81" s="328" t="str">
        <f t="shared" si="6"/>
        <v>Björn</v>
      </c>
      <c r="J81" s="332"/>
      <c r="K81" s="18"/>
    </row>
    <row r="82" spans="1:13" x14ac:dyDescent="0.25">
      <c r="A82" s="23" t="s">
        <v>51</v>
      </c>
      <c r="B82" s="30">
        <v>146.44</v>
      </c>
      <c r="C82" s="31">
        <v>200.55</v>
      </c>
      <c r="D82" s="292">
        <v>203.44</v>
      </c>
      <c r="E82" s="321">
        <v>199.8</v>
      </c>
      <c r="F82" s="1"/>
      <c r="G82" s="28" t="s">
        <v>52</v>
      </c>
      <c r="H82" s="341" t="str">
        <f>H75</f>
        <v>Team Jäger</v>
      </c>
      <c r="I82" s="328" t="str">
        <f t="shared" si="6"/>
        <v>Daniel B</v>
      </c>
      <c r="J82" s="332"/>
      <c r="K82" s="18"/>
    </row>
    <row r="83" spans="1:13" x14ac:dyDescent="0.25">
      <c r="A83" s="23" t="s">
        <v>55</v>
      </c>
      <c r="B83" s="291">
        <f>C5+D12+E19+B26+C33+D40+E47+B54+C61+D68+E75+B82</f>
        <v>2178.63</v>
      </c>
      <c r="C83" s="25">
        <f>D5+E12+B19+C26+D33+E40+B47+C54+D61+E68+B75+C82</f>
        <v>2403.4900000000002</v>
      </c>
      <c r="D83" s="24">
        <f>E5+B12+C19+D26+E33+B40+C47+D54+E61+B68+C75+D82</f>
        <v>2412.85</v>
      </c>
      <c r="E83" s="320">
        <f>B5+C12+D19+E26+B33+C40+D47+E54+B61+C68+D75+E82</f>
        <v>2406.34</v>
      </c>
      <c r="F83" s="1"/>
      <c r="H83" s="344"/>
      <c r="J83" s="279"/>
    </row>
    <row r="84" spans="1:13" ht="15.75" thickBot="1" x14ac:dyDescent="0.3">
      <c r="A84" s="41"/>
      <c r="B84" s="42"/>
      <c r="C84" s="43"/>
      <c r="D84" s="314"/>
      <c r="E84" s="42"/>
      <c r="F84" s="44"/>
      <c r="G84" s="45"/>
      <c r="H84" s="350"/>
      <c r="I84" s="45"/>
      <c r="J84" s="336"/>
    </row>
    <row r="85" spans="1:13" ht="16.5" thickTop="1" thickBot="1" x14ac:dyDescent="0.3">
      <c r="A85" s="46" t="s">
        <v>86</v>
      </c>
      <c r="B85" s="296" t="s">
        <v>30</v>
      </c>
      <c r="C85" s="9" t="s">
        <v>29</v>
      </c>
      <c r="D85" s="8" t="s">
        <v>28</v>
      </c>
      <c r="E85" s="318" t="s">
        <v>31</v>
      </c>
      <c r="F85" s="322"/>
      <c r="G85" s="13"/>
      <c r="H85" s="346" t="s">
        <v>33</v>
      </c>
      <c r="I85" s="14" t="s">
        <v>34</v>
      </c>
      <c r="J85" s="335" t="s">
        <v>35</v>
      </c>
    </row>
    <row r="86" spans="1:13" ht="15.75" thickTop="1" x14ac:dyDescent="0.25">
      <c r="A86" s="47" t="s">
        <v>87</v>
      </c>
      <c r="B86" s="298"/>
      <c r="C86" s="18"/>
      <c r="D86" s="315"/>
      <c r="E86" s="319"/>
      <c r="F86" s="1"/>
      <c r="G86" s="21" t="s">
        <v>37</v>
      </c>
      <c r="H86" s="351" t="str">
        <f>H79</f>
        <v>West Raceway</v>
      </c>
      <c r="I86" s="326" t="s">
        <v>168</v>
      </c>
      <c r="J86" s="331"/>
      <c r="K86" s="18"/>
    </row>
    <row r="87" spans="1:13" x14ac:dyDescent="0.25">
      <c r="A87" s="23" t="s">
        <v>41</v>
      </c>
      <c r="B87" s="291" t="str">
        <f>I86</f>
        <v>Jesper</v>
      </c>
      <c r="C87" s="25" t="str">
        <f>I87</f>
        <v>Patrik H</v>
      </c>
      <c r="D87" s="24" t="str">
        <f>I88</f>
        <v>Oskar E</v>
      </c>
      <c r="E87" s="320" t="str">
        <f>I89</f>
        <v>Magnus H</v>
      </c>
      <c r="F87" s="1"/>
      <c r="G87" s="28" t="s">
        <v>42</v>
      </c>
      <c r="H87" s="348" t="str">
        <f>H80</f>
        <v>Pollys Pågar</v>
      </c>
      <c r="I87" s="327" t="s">
        <v>1</v>
      </c>
      <c r="J87" s="332"/>
      <c r="K87" s="18"/>
    </row>
    <row r="88" spans="1:13" x14ac:dyDescent="0.25">
      <c r="A88" s="23" t="s">
        <v>46</v>
      </c>
      <c r="B88" s="291" t="str">
        <f>H86</f>
        <v>West Raceway</v>
      </c>
      <c r="C88" s="25" t="str">
        <f>H87</f>
        <v>Pollys Pågar</v>
      </c>
      <c r="D88" s="24" t="str">
        <f>H88</f>
        <v>KSR</v>
      </c>
      <c r="E88" s="320" t="str">
        <f>H89</f>
        <v>Team Jäger</v>
      </c>
      <c r="F88" s="1"/>
      <c r="G88" s="28" t="s">
        <v>47</v>
      </c>
      <c r="H88" s="341" t="str">
        <f>H81</f>
        <v>KSR</v>
      </c>
      <c r="I88" s="327" t="s">
        <v>171</v>
      </c>
      <c r="J88" s="332"/>
      <c r="K88" s="18"/>
      <c r="M88" t="s">
        <v>189</v>
      </c>
    </row>
    <row r="89" spans="1:13" x14ac:dyDescent="0.25">
      <c r="A89" s="23" t="s">
        <v>51</v>
      </c>
      <c r="B89" s="30">
        <v>199.73</v>
      </c>
      <c r="C89" s="31">
        <v>202.46</v>
      </c>
      <c r="D89" s="292">
        <v>209.36</v>
      </c>
      <c r="E89" s="321">
        <v>182.1</v>
      </c>
      <c r="F89" s="1"/>
      <c r="G89" s="28" t="s">
        <v>52</v>
      </c>
      <c r="H89" s="342" t="str">
        <f>H82</f>
        <v>Team Jäger</v>
      </c>
      <c r="I89" s="327" t="s">
        <v>21</v>
      </c>
      <c r="J89" s="332"/>
      <c r="K89" s="18"/>
    </row>
    <row r="90" spans="1:13" x14ac:dyDescent="0.25">
      <c r="A90" s="23" t="s">
        <v>55</v>
      </c>
      <c r="B90" s="291">
        <f>B5+C12+D19+E26+B33+C40+D47+E54+B61+C68+D75+E82+B89</f>
        <v>2606.0700000000002</v>
      </c>
      <c r="C90" s="25">
        <f>C5+D12+E19+B26+C33+D40+E47+B54+C61+D68+E75+B82+C89</f>
        <v>2381.09</v>
      </c>
      <c r="D90" s="24">
        <f>D5+E12+B19+C26+D33+E40+B47+C54+D61+E68+B75+C82+D89</f>
        <v>2612.8500000000004</v>
      </c>
      <c r="E90" s="27">
        <f>E5+B12+C19+D26+E33+B40+C47+D54+E61+B68+C75+D82+E89</f>
        <v>2594.9499999999998</v>
      </c>
      <c r="F90" s="1"/>
      <c r="H90" s="344"/>
      <c r="J90" s="279"/>
      <c r="K90" s="18"/>
    </row>
    <row r="91" spans="1:13" ht="15.75" thickBot="1" x14ac:dyDescent="0.3">
      <c r="A91" s="32"/>
      <c r="B91" s="33"/>
      <c r="C91" s="34"/>
      <c r="D91" s="314"/>
      <c r="E91" s="33"/>
      <c r="F91" s="35"/>
      <c r="G91" s="36"/>
      <c r="H91" s="345"/>
      <c r="I91" s="36"/>
      <c r="J91" s="334"/>
      <c r="K91" s="18"/>
    </row>
    <row r="92" spans="1:13" ht="16.5" thickTop="1" thickBot="1" x14ac:dyDescent="0.3">
      <c r="A92" s="46" t="s">
        <v>88</v>
      </c>
      <c r="B92" s="296" t="s">
        <v>30</v>
      </c>
      <c r="C92" s="9" t="s">
        <v>29</v>
      </c>
      <c r="D92" s="8" t="s">
        <v>28</v>
      </c>
      <c r="E92" s="318" t="s">
        <v>31</v>
      </c>
      <c r="F92" s="322"/>
      <c r="G92" s="13"/>
      <c r="H92" s="346" t="s">
        <v>33</v>
      </c>
      <c r="I92" s="14" t="s">
        <v>34</v>
      </c>
      <c r="J92" s="335" t="s">
        <v>35</v>
      </c>
      <c r="K92" s="18"/>
    </row>
    <row r="93" spans="1:13" ht="15.75" thickTop="1" x14ac:dyDescent="0.25">
      <c r="A93" s="47" t="s">
        <v>89</v>
      </c>
      <c r="B93" s="17"/>
      <c r="C93" s="18"/>
      <c r="D93" s="315"/>
      <c r="E93" s="319"/>
      <c r="F93" s="1"/>
      <c r="G93" s="21" t="s">
        <v>37</v>
      </c>
      <c r="H93" s="340" t="str">
        <f>H86</f>
        <v>West Raceway</v>
      </c>
      <c r="I93" s="326" t="s">
        <v>176</v>
      </c>
      <c r="J93" s="331"/>
      <c r="K93" s="18"/>
      <c r="M93" t="s">
        <v>182</v>
      </c>
    </row>
    <row r="94" spans="1:13" x14ac:dyDescent="0.25">
      <c r="A94" s="23" t="s">
        <v>41</v>
      </c>
      <c r="B94" s="291" t="str">
        <f>I96</f>
        <v>Indianen</v>
      </c>
      <c r="C94" s="25" t="str">
        <f>I93</f>
        <v>Mats</v>
      </c>
      <c r="D94" s="24" t="str">
        <f>I94</f>
        <v>Arthur</v>
      </c>
      <c r="E94" s="320" t="str">
        <f>I95</f>
        <v>Daniel L</v>
      </c>
      <c r="F94" s="1"/>
      <c r="G94" s="28" t="s">
        <v>42</v>
      </c>
      <c r="H94" s="341" t="str">
        <f>H87</f>
        <v>Pollys Pågar</v>
      </c>
      <c r="I94" s="327" t="s">
        <v>160</v>
      </c>
      <c r="J94" s="332"/>
      <c r="K94" s="18"/>
    </row>
    <row r="95" spans="1:13" x14ac:dyDescent="0.25">
      <c r="A95" s="23" t="s">
        <v>46</v>
      </c>
      <c r="B95" s="291" t="str">
        <f>H96</f>
        <v>Team Jäger</v>
      </c>
      <c r="C95" s="25" t="str">
        <f>H93</f>
        <v>West Raceway</v>
      </c>
      <c r="D95" s="24" t="str">
        <f>H94</f>
        <v>Pollys Pågar</v>
      </c>
      <c r="E95" s="320" t="str">
        <f>H95</f>
        <v>KSR</v>
      </c>
      <c r="F95" s="1"/>
      <c r="G95" s="28" t="s">
        <v>47</v>
      </c>
      <c r="H95" s="342" t="str">
        <f>H88</f>
        <v>KSR</v>
      </c>
      <c r="I95" s="327" t="s">
        <v>175</v>
      </c>
      <c r="J95" s="332"/>
      <c r="K95" s="18"/>
    </row>
    <row r="96" spans="1:13" x14ac:dyDescent="0.25">
      <c r="A96" s="23" t="s">
        <v>51</v>
      </c>
      <c r="B96" s="30">
        <v>204.75</v>
      </c>
      <c r="C96" s="31">
        <v>196.12</v>
      </c>
      <c r="D96" s="292">
        <v>190.34</v>
      </c>
      <c r="E96" s="321">
        <v>205.51</v>
      </c>
      <c r="F96" s="1"/>
      <c r="G96" s="28" t="s">
        <v>52</v>
      </c>
      <c r="H96" s="343" t="str">
        <f>H89</f>
        <v>Team Jäger</v>
      </c>
      <c r="I96" s="327" t="s">
        <v>13</v>
      </c>
      <c r="J96" s="332"/>
      <c r="K96" s="18"/>
    </row>
    <row r="97" spans="1:11" x14ac:dyDescent="0.25">
      <c r="A97" s="23" t="s">
        <v>55</v>
      </c>
      <c r="B97" s="291">
        <f>E5+B12+C19+D26+E33+B40+C47+D54+E61+B68+C75+D82+E89+B96</f>
        <v>2799.7</v>
      </c>
      <c r="C97" s="25">
        <f>B5+C12+D19+E26+B33+C40+D47+E54+B61+C68+D75+E82+B89+C96</f>
        <v>2802.19</v>
      </c>
      <c r="D97" s="24">
        <f>C5+D12+E19+B26+C33+D40+E47+B54+C61+D68+E75+B82+C89+D96</f>
        <v>2571.4300000000003</v>
      </c>
      <c r="E97" s="320">
        <f>D5+E12+B19+C26+D33+E40+B47+C54+D61+E68+B75+C82+D89+E96</f>
        <v>2818.3600000000006</v>
      </c>
      <c r="F97" s="1"/>
      <c r="H97" s="344"/>
      <c r="I97" s="271"/>
      <c r="J97" s="338"/>
    </row>
    <row r="98" spans="1:11" ht="15.75" thickBot="1" x14ac:dyDescent="0.3">
      <c r="A98" s="32"/>
      <c r="B98" s="33"/>
      <c r="C98" s="34"/>
      <c r="D98" s="314"/>
      <c r="E98" s="33"/>
      <c r="F98" s="35"/>
      <c r="G98" s="36"/>
      <c r="H98" s="345"/>
      <c r="I98" s="36"/>
      <c r="J98" s="334"/>
    </row>
    <row r="99" spans="1:11" ht="16.5" thickTop="1" thickBot="1" x14ac:dyDescent="0.3">
      <c r="A99" s="46" t="s">
        <v>90</v>
      </c>
      <c r="B99" s="296" t="s">
        <v>30</v>
      </c>
      <c r="C99" s="9" t="s">
        <v>29</v>
      </c>
      <c r="D99" s="8" t="s">
        <v>28</v>
      </c>
      <c r="E99" s="318" t="s">
        <v>31</v>
      </c>
      <c r="F99" s="322"/>
      <c r="G99" s="13"/>
      <c r="H99" s="346" t="s">
        <v>33</v>
      </c>
      <c r="I99" s="14" t="s">
        <v>34</v>
      </c>
      <c r="J99" s="335" t="s">
        <v>35</v>
      </c>
    </row>
    <row r="100" spans="1:11" ht="15.75" thickTop="1" x14ac:dyDescent="0.25">
      <c r="A100" s="47" t="s">
        <v>91</v>
      </c>
      <c r="B100" s="17"/>
      <c r="C100" s="18"/>
      <c r="D100" s="315"/>
      <c r="E100" s="319"/>
      <c r="F100" s="1"/>
      <c r="G100" s="21" t="s">
        <v>37</v>
      </c>
      <c r="H100" s="347" t="str">
        <f>H93</f>
        <v>West Raceway</v>
      </c>
      <c r="I100" s="326" t="s">
        <v>174</v>
      </c>
      <c r="J100" s="331"/>
      <c r="K100" s="18"/>
    </row>
    <row r="101" spans="1:11" x14ac:dyDescent="0.25">
      <c r="A101" s="23" t="s">
        <v>41</v>
      </c>
      <c r="B101" s="291" t="str">
        <f>I102</f>
        <v>Håkan</v>
      </c>
      <c r="C101" s="25" t="str">
        <f>I103</f>
        <v>Pontus</v>
      </c>
      <c r="D101" s="24" t="str">
        <f>I100</f>
        <v>Mikael B</v>
      </c>
      <c r="E101" s="320" t="str">
        <f>I101</f>
        <v>Peter Heidne</v>
      </c>
      <c r="F101" s="1"/>
      <c r="G101" s="28" t="s">
        <v>42</v>
      </c>
      <c r="H101" s="342" t="str">
        <f>H94</f>
        <v>Pollys Pågar</v>
      </c>
      <c r="I101" s="327" t="s">
        <v>177</v>
      </c>
      <c r="J101" s="332"/>
      <c r="K101" s="18"/>
    </row>
    <row r="102" spans="1:11" x14ac:dyDescent="0.25">
      <c r="A102" s="23" t="s">
        <v>46</v>
      </c>
      <c r="B102" s="291" t="str">
        <f>H102</f>
        <v>KSR</v>
      </c>
      <c r="C102" s="25" t="str">
        <f>H103</f>
        <v>Team Jäger</v>
      </c>
      <c r="D102" s="24" t="str">
        <f>H100</f>
        <v>West Raceway</v>
      </c>
      <c r="E102" s="320" t="str">
        <f>H101</f>
        <v>Pollys Pågar</v>
      </c>
      <c r="F102" s="1"/>
      <c r="G102" s="28" t="s">
        <v>47</v>
      </c>
      <c r="H102" s="343" t="str">
        <f>H95</f>
        <v>KSR</v>
      </c>
      <c r="I102" s="327" t="s">
        <v>178</v>
      </c>
      <c r="J102" s="332"/>
      <c r="K102" s="18"/>
    </row>
    <row r="103" spans="1:11" x14ac:dyDescent="0.25">
      <c r="A103" s="23" t="s">
        <v>51</v>
      </c>
      <c r="B103" s="30">
        <v>198.59</v>
      </c>
      <c r="C103" s="31">
        <v>208.14</v>
      </c>
      <c r="D103" s="292">
        <v>196.28</v>
      </c>
      <c r="E103" s="321">
        <v>190.37</v>
      </c>
      <c r="F103" s="1"/>
      <c r="G103" s="28" t="s">
        <v>52</v>
      </c>
      <c r="H103" s="348" t="str">
        <f>H96</f>
        <v>Team Jäger</v>
      </c>
      <c r="I103" s="327" t="s">
        <v>58</v>
      </c>
      <c r="J103" s="332"/>
      <c r="K103" s="18"/>
    </row>
    <row r="104" spans="1:11" x14ac:dyDescent="0.25">
      <c r="A104" s="23" t="s">
        <v>55</v>
      </c>
      <c r="B104" s="291">
        <f>D5+E12+B19+C26+D33+E40+B47+C54+D61+E68+B75+C82+D89+E96+B103</f>
        <v>3016.9500000000007</v>
      </c>
      <c r="C104" s="25">
        <f>E5+B12+C19+D26+E33+B40+C47+D54+E61+B68+C75+D82+E89+B96+C103</f>
        <v>3007.8399999999997</v>
      </c>
      <c r="D104" s="24">
        <f>B5+C12+D19+E26+B33+C40+D47+E54+B61+C68+D75+E82+B89+C96+D103</f>
        <v>2998.4700000000003</v>
      </c>
      <c r="E104" s="320">
        <f>C5+D12+E19+B26+C33+D40+E47+B54+C61+D68+E75+B82+C89+D96+E103</f>
        <v>2761.8</v>
      </c>
      <c r="F104" s="1"/>
      <c r="H104" s="344"/>
      <c r="J104" s="279"/>
    </row>
    <row r="105" spans="1:11" ht="15.75" thickBot="1" x14ac:dyDescent="0.3">
      <c r="A105" s="32"/>
      <c r="B105" s="33"/>
      <c r="C105" s="34"/>
      <c r="D105" s="314"/>
      <c r="E105" s="33"/>
      <c r="F105" s="35"/>
      <c r="G105" s="36"/>
      <c r="H105" s="345"/>
      <c r="I105" s="36"/>
      <c r="J105" s="334"/>
    </row>
    <row r="106" spans="1:11" ht="16.5" thickTop="1" thickBot="1" x14ac:dyDescent="0.3">
      <c r="A106" s="46" t="s">
        <v>92</v>
      </c>
      <c r="B106" s="296" t="s">
        <v>30</v>
      </c>
      <c r="C106" s="9" t="s">
        <v>29</v>
      </c>
      <c r="D106" s="8" t="s">
        <v>28</v>
      </c>
      <c r="E106" s="318" t="s">
        <v>31</v>
      </c>
      <c r="F106" s="322"/>
      <c r="G106" s="13"/>
      <c r="H106" s="346" t="s">
        <v>33</v>
      </c>
      <c r="I106" s="14" t="s">
        <v>34</v>
      </c>
      <c r="J106" s="335" t="s">
        <v>35</v>
      </c>
    </row>
    <row r="107" spans="1:11" ht="15.75" thickTop="1" x14ac:dyDescent="0.25">
      <c r="A107" s="47" t="s">
        <v>93</v>
      </c>
      <c r="B107" s="17"/>
      <c r="C107" s="18"/>
      <c r="D107" s="315"/>
      <c r="E107" s="319"/>
      <c r="F107" s="1"/>
      <c r="G107" s="21" t="s">
        <v>37</v>
      </c>
      <c r="H107" s="349" t="str">
        <f>H100</f>
        <v>West Raceway</v>
      </c>
      <c r="I107" s="326" t="s">
        <v>179</v>
      </c>
      <c r="J107" s="331"/>
      <c r="K107" s="18"/>
    </row>
    <row r="108" spans="1:11" x14ac:dyDescent="0.25">
      <c r="A108" s="23" t="s">
        <v>41</v>
      </c>
      <c r="B108" s="291" t="str">
        <f>I108</f>
        <v>Henrik Frid</v>
      </c>
      <c r="C108" s="25" t="str">
        <f>I109</f>
        <v>Björn</v>
      </c>
      <c r="D108" s="24" t="str">
        <f>I110</f>
        <v>Daniel B</v>
      </c>
      <c r="E108" s="320" t="str">
        <f>I107</f>
        <v>Christian</v>
      </c>
      <c r="F108" s="1"/>
      <c r="G108" s="28" t="s">
        <v>42</v>
      </c>
      <c r="H108" s="343" t="str">
        <f>H101</f>
        <v>Pollys Pågar</v>
      </c>
      <c r="I108" s="327" t="s">
        <v>147</v>
      </c>
      <c r="J108" s="332"/>
      <c r="K108" s="18"/>
    </row>
    <row r="109" spans="1:11" x14ac:dyDescent="0.25">
      <c r="A109" s="23" t="s">
        <v>46</v>
      </c>
      <c r="B109" s="291" t="str">
        <f>H108</f>
        <v>Pollys Pågar</v>
      </c>
      <c r="C109" s="25" t="str">
        <f>H109</f>
        <v>KSR</v>
      </c>
      <c r="D109" s="24" t="str">
        <f>H110</f>
        <v>Team Jäger</v>
      </c>
      <c r="E109" s="320" t="str">
        <f>H107</f>
        <v>West Raceway</v>
      </c>
      <c r="F109" s="1"/>
      <c r="G109" s="28" t="s">
        <v>47</v>
      </c>
      <c r="H109" s="348" t="str">
        <f>H102</f>
        <v>KSR</v>
      </c>
      <c r="I109" s="327" t="s">
        <v>9</v>
      </c>
      <c r="J109" s="332"/>
      <c r="K109" s="18"/>
    </row>
    <row r="110" spans="1:11" x14ac:dyDescent="0.25">
      <c r="A110" s="23" t="s">
        <v>51</v>
      </c>
      <c r="B110" s="30">
        <v>200.16</v>
      </c>
      <c r="C110" s="31">
        <v>199.5</v>
      </c>
      <c r="D110" s="292">
        <v>204.11</v>
      </c>
      <c r="E110" s="321">
        <v>206.29</v>
      </c>
      <c r="F110" s="1"/>
      <c r="G110" s="28" t="s">
        <v>52</v>
      </c>
      <c r="H110" s="341" t="str">
        <f>H103</f>
        <v>Team Jäger</v>
      </c>
      <c r="I110" s="327" t="s">
        <v>180</v>
      </c>
      <c r="J110" s="332"/>
      <c r="K110" s="18"/>
    </row>
    <row r="111" spans="1:11" x14ac:dyDescent="0.25">
      <c r="A111" s="23" t="s">
        <v>55</v>
      </c>
      <c r="B111" s="291">
        <f>C5+D12+E19+B26+C33+D40+E47+B54+C61+D68+E75+B82+C89+D96+E103+B110</f>
        <v>2961.96</v>
      </c>
      <c r="C111" s="25">
        <f>D5+E12+B19+C26+D33+E40+B47+C54+D61+E68+B75+C82+D89+E96+B103+C110</f>
        <v>3216.4500000000007</v>
      </c>
      <c r="D111" s="24">
        <f>E5+B12+C19+D26+E33+B40+C47+D54+E61+B68+C75+D82+E89+B96+C103+D110</f>
        <v>3211.95</v>
      </c>
      <c r="E111" s="320">
        <f>B5+C12+D19+E26+B33+C40+D47+E54+B61+C68+D75+E82+B89+C96+D103+E110</f>
        <v>3204.76</v>
      </c>
      <c r="F111" s="1"/>
      <c r="J111" s="279"/>
    </row>
    <row r="112" spans="1:11" x14ac:dyDescent="0.25">
      <c r="A112" s="48"/>
      <c r="B112" s="42"/>
      <c r="C112" s="43"/>
      <c r="D112" s="42"/>
      <c r="E112" s="42"/>
      <c r="F112" s="44"/>
      <c r="G112" s="45"/>
      <c r="H112" s="45"/>
      <c r="I112" s="45"/>
      <c r="J112" s="336"/>
    </row>
    <row r="114" spans="2:12" x14ac:dyDescent="0.25">
      <c r="B114" s="49" t="str">
        <f>B3</f>
        <v>Jesper</v>
      </c>
      <c r="C114" s="49" t="str">
        <f>C3</f>
        <v>Patrik H</v>
      </c>
      <c r="D114" s="49" t="str">
        <f>D3</f>
        <v>Oskar E</v>
      </c>
      <c r="E114" s="49" t="str">
        <f>E3</f>
        <v>Magnus H</v>
      </c>
      <c r="G114" s="49" t="s">
        <v>95</v>
      </c>
      <c r="J114" t="str">
        <f>H2</f>
        <v>West Raceway</v>
      </c>
      <c r="K114" s="1" t="s">
        <v>142</v>
      </c>
      <c r="L114" t="s">
        <v>183</v>
      </c>
    </row>
    <row r="115" spans="2:12" x14ac:dyDescent="0.25">
      <c r="B115" s="49">
        <f>B5+B33+B61+B89</f>
        <v>813.56000000000006</v>
      </c>
      <c r="C115" s="49">
        <f>C5+C33+C61+C89</f>
        <v>738.31000000000006</v>
      </c>
      <c r="D115" s="49">
        <f>D5+D33+D61+D89</f>
        <v>841.83</v>
      </c>
      <c r="E115" s="49">
        <f>E5+E33+E61+E89</f>
        <v>747.97</v>
      </c>
      <c r="F115" s="50" t="str">
        <f>D114</f>
        <v>Oskar E</v>
      </c>
      <c r="G115" s="299">
        <f>D115/4</f>
        <v>210.45750000000001</v>
      </c>
      <c r="I115">
        <f>COUNTIF(I2:I110,J115)</f>
        <v>4</v>
      </c>
      <c r="J115" s="52" t="str">
        <f>B114</f>
        <v>Jesper</v>
      </c>
      <c r="K115" s="207">
        <f>(B115*46.54)/1000</f>
        <v>37.863082399999996</v>
      </c>
    </row>
    <row r="116" spans="2:12" ht="16.5" x14ac:dyDescent="0.3">
      <c r="B116" s="49" t="str">
        <f>B10</f>
        <v>Indianen</v>
      </c>
      <c r="C116" s="49" t="str">
        <f t="shared" ref="C116:E116" si="7">C10</f>
        <v>Mikael B</v>
      </c>
      <c r="D116" s="49" t="str">
        <f t="shared" si="7"/>
        <v>Arthur</v>
      </c>
      <c r="E116" s="49" t="str">
        <f t="shared" si="7"/>
        <v>Daniel L</v>
      </c>
      <c r="F116" s="53" t="str">
        <f>D116</f>
        <v>Arthur</v>
      </c>
      <c r="G116" s="300">
        <f>D117/4</f>
        <v>191.97750000000002</v>
      </c>
      <c r="I116" s="55">
        <f>COUNTIF(I2:I110,J116)</f>
        <v>4</v>
      </c>
      <c r="J116" s="56" t="str">
        <f>C116</f>
        <v>Mikael B</v>
      </c>
      <c r="K116" s="207">
        <f>(C117*46.54)/1000</f>
        <v>36.381248800000002</v>
      </c>
    </row>
    <row r="117" spans="2:12" ht="16.5" x14ac:dyDescent="0.3">
      <c r="B117" s="49">
        <f>B12+B40+B68+B96</f>
        <v>823.64</v>
      </c>
      <c r="C117" s="49">
        <f>C12+C40+C68+D103</f>
        <v>781.72</v>
      </c>
      <c r="D117" s="49">
        <f t="shared" ref="D117:E117" si="8">D12+D40+D68+D96</f>
        <v>767.91000000000008</v>
      </c>
      <c r="E117" s="49">
        <f t="shared" si="8"/>
        <v>808.93999999999994</v>
      </c>
      <c r="F117" s="57" t="str">
        <f>D118</f>
        <v>Mats</v>
      </c>
      <c r="G117" s="300">
        <f>D119/4</f>
        <v>199.02</v>
      </c>
      <c r="I117" s="55">
        <f>COUNTIF(I2:I110,J117)</f>
        <v>4</v>
      </c>
      <c r="J117" s="56" t="str">
        <f>D118</f>
        <v>Mats</v>
      </c>
      <c r="K117" s="207">
        <f>(D119*46.54)/1000</f>
        <v>37.049563200000001</v>
      </c>
    </row>
    <row r="118" spans="2:12" ht="16.5" x14ac:dyDescent="0.3">
      <c r="B118" s="49" t="str">
        <f>B17</f>
        <v>Håkan</v>
      </c>
      <c r="C118" s="49" t="str">
        <f t="shared" ref="C118:E118" si="9">C17</f>
        <v>Pontus</v>
      </c>
      <c r="D118" s="49" t="str">
        <f t="shared" si="9"/>
        <v>Mats</v>
      </c>
      <c r="E118" s="49" t="str">
        <f t="shared" si="9"/>
        <v>Peter Heidne</v>
      </c>
      <c r="F118" s="58" t="str">
        <f>D120</f>
        <v>Daniel B</v>
      </c>
      <c r="G118" s="301">
        <f>D121/4</f>
        <v>204.38750000000002</v>
      </c>
      <c r="I118" s="55">
        <f>COUNTIF(I2:I110,J118)</f>
        <v>4</v>
      </c>
      <c r="J118" s="60" t="str">
        <f>E120</f>
        <v>Christian</v>
      </c>
      <c r="K118" s="207">
        <f>(E121*46)/1000</f>
        <v>37.416400000000003</v>
      </c>
      <c r="L118" s="190">
        <f>SUM(K115:K118)</f>
        <v>148.71029440000001</v>
      </c>
    </row>
    <row r="119" spans="2:12" x14ac:dyDescent="0.25">
      <c r="B119" s="49">
        <f>B19+B47+B75+B103</f>
        <v>771.25</v>
      </c>
      <c r="C119" s="49">
        <f t="shared" ref="C119:E119" si="10">C19+C47+C75+C103</f>
        <v>822.79</v>
      </c>
      <c r="D119" s="49">
        <f>D19+D47+D75+C96</f>
        <v>796.08</v>
      </c>
      <c r="E119" s="49">
        <f t="shared" si="10"/>
        <v>740.43</v>
      </c>
      <c r="F119" s="86" t="str">
        <f>C114</f>
        <v>Patrik H</v>
      </c>
      <c r="G119" s="302">
        <f>C115/4</f>
        <v>184.57750000000001</v>
      </c>
      <c r="J119" t="str">
        <f>H3</f>
        <v>Pollys Pågar</v>
      </c>
      <c r="K119" s="207"/>
    </row>
    <row r="120" spans="2:12" x14ac:dyDescent="0.25">
      <c r="B120" s="49" t="str">
        <f>B24</f>
        <v>Henrik Frid</v>
      </c>
      <c r="C120" s="49" t="str">
        <f t="shared" ref="C120:E120" si="11">C24</f>
        <v>Björn</v>
      </c>
      <c r="D120" s="49" t="str">
        <f t="shared" si="11"/>
        <v>Daniel B</v>
      </c>
      <c r="E120" s="49" t="str">
        <f t="shared" si="11"/>
        <v>Christian</v>
      </c>
      <c r="F120" s="63" t="str">
        <f>C116</f>
        <v>Mikael B</v>
      </c>
      <c r="G120" s="303">
        <f>C117/4</f>
        <v>195.43</v>
      </c>
      <c r="I120">
        <f>COUNTIF(I2:I110,J120)</f>
        <v>4</v>
      </c>
      <c r="J120" s="52" t="str">
        <f>B120</f>
        <v>Henrik Frid</v>
      </c>
      <c r="K120" s="207">
        <f>(B121*46.54)/1000</f>
        <v>33.290527400000002</v>
      </c>
    </row>
    <row r="121" spans="2:12" x14ac:dyDescent="0.25">
      <c r="B121" s="49">
        <f>B26+B54+B82+B110</f>
        <v>715.31000000000006</v>
      </c>
      <c r="C121" s="49">
        <f t="shared" ref="C121:E121" si="12">C26+C54+C82+C110</f>
        <v>794.43000000000006</v>
      </c>
      <c r="D121" s="49">
        <f t="shared" si="12"/>
        <v>817.55000000000007</v>
      </c>
      <c r="E121" s="49">
        <f t="shared" si="12"/>
        <v>813.4</v>
      </c>
      <c r="F121" s="65" t="str">
        <f>C118</f>
        <v>Pontus</v>
      </c>
      <c r="G121" s="303">
        <f>C119/4</f>
        <v>205.69749999999999</v>
      </c>
      <c r="I121">
        <f>COUNTIF(I2:I110,J121)</f>
        <v>4</v>
      </c>
      <c r="J121" s="56" t="str">
        <f>C114</f>
        <v>Patrik H</v>
      </c>
      <c r="K121" s="207">
        <f>(C115*46.54)/1000</f>
        <v>34.360947400000008</v>
      </c>
    </row>
    <row r="122" spans="2:12" x14ac:dyDescent="0.25">
      <c r="F122" s="90" t="str">
        <f>C120</f>
        <v>Björn</v>
      </c>
      <c r="G122" s="304">
        <f>C121/4</f>
        <v>198.60750000000002</v>
      </c>
      <c r="I122">
        <f>COUNTIF(I2:I110,J122)</f>
        <v>4</v>
      </c>
      <c r="J122" s="305" t="str">
        <f>D116</f>
        <v>Arthur</v>
      </c>
      <c r="K122" s="207">
        <f>(D117*46.54)/1000</f>
        <v>35.738531399999999</v>
      </c>
    </row>
    <row r="123" spans="2:12" x14ac:dyDescent="0.25">
      <c r="C123" s="49"/>
      <c r="F123" s="68" t="str">
        <f>B114</f>
        <v>Jesper</v>
      </c>
      <c r="G123" s="306">
        <f>B115/4</f>
        <v>203.39000000000001</v>
      </c>
      <c r="I123">
        <f>COUNTIF(I2:I110,J123)</f>
        <v>4</v>
      </c>
      <c r="J123" s="60" t="str">
        <f>E118</f>
        <v>Peter Heidne</v>
      </c>
      <c r="K123" s="207">
        <f>(E119*46.54)/1000</f>
        <v>34.459612199999995</v>
      </c>
      <c r="L123" s="190">
        <f>SUM(K120:K123)</f>
        <v>137.8496184</v>
      </c>
    </row>
    <row r="124" spans="2:12" x14ac:dyDescent="0.25">
      <c r="F124" s="70" t="str">
        <f>B116</f>
        <v>Indianen</v>
      </c>
      <c r="G124" s="306">
        <f>B117/4</f>
        <v>205.91</v>
      </c>
      <c r="J124" t="str">
        <f>H4</f>
        <v>KSR</v>
      </c>
      <c r="K124" s="207"/>
    </row>
    <row r="125" spans="2:12" x14ac:dyDescent="0.25">
      <c r="F125" s="70" t="str">
        <f>B118</f>
        <v>Håkan</v>
      </c>
      <c r="G125" s="306">
        <f>B119/4</f>
        <v>192.8125</v>
      </c>
      <c r="I125">
        <f>COUNTIF(I2:I110,J125)</f>
        <v>4</v>
      </c>
      <c r="J125" s="52" t="str">
        <f>B118</f>
        <v>Håkan</v>
      </c>
      <c r="K125" s="207">
        <f>(B119*46.54)/1000</f>
        <v>35.893974999999998</v>
      </c>
    </row>
    <row r="126" spans="2:12" x14ac:dyDescent="0.25">
      <c r="F126" s="70" t="str">
        <f>B120</f>
        <v>Henrik Frid</v>
      </c>
      <c r="G126" s="306">
        <f>B121/4</f>
        <v>178.82750000000001</v>
      </c>
      <c r="I126">
        <f>COUNTIF(I2:I110,J126)</f>
        <v>4</v>
      </c>
      <c r="J126" s="56" t="str">
        <f>C120</f>
        <v>Björn</v>
      </c>
      <c r="K126" s="207">
        <f>(C121*46.54)/1000</f>
        <v>36.972772200000001</v>
      </c>
    </row>
    <row r="127" spans="2:12" x14ac:dyDescent="0.25">
      <c r="F127" s="71"/>
      <c r="G127" s="307"/>
      <c r="I127">
        <f>COUNTIF(I2:I110,J127)</f>
        <v>4</v>
      </c>
      <c r="J127" s="56" t="str">
        <f>D114</f>
        <v>Oskar E</v>
      </c>
      <c r="K127" s="207">
        <f>(D115*46.54)/1000</f>
        <v>39.1787682</v>
      </c>
    </row>
    <row r="128" spans="2:12" x14ac:dyDescent="0.25">
      <c r="F128" s="73" t="str">
        <f>E114</f>
        <v>Magnus H</v>
      </c>
      <c r="G128" s="308">
        <f>E115/4</f>
        <v>186.99250000000001</v>
      </c>
      <c r="I128">
        <f>COUNTIF(I2:I110,J128)</f>
        <v>4</v>
      </c>
      <c r="J128" s="60" t="str">
        <f>E116</f>
        <v>Daniel L</v>
      </c>
      <c r="K128" s="207">
        <f>(E117*46.54)/1000</f>
        <v>37.648067599999997</v>
      </c>
      <c r="L128" s="190">
        <f>SUM(K125:K128)</f>
        <v>149.69358299999999</v>
      </c>
    </row>
    <row r="129" spans="5:12" x14ac:dyDescent="0.25">
      <c r="F129" s="75" t="str">
        <f>E116</f>
        <v>Daniel L</v>
      </c>
      <c r="G129" s="309">
        <f>E117/4</f>
        <v>202.23499999999999</v>
      </c>
      <c r="J129" t="str">
        <f>H5</f>
        <v>Team Jäger</v>
      </c>
      <c r="K129" s="207"/>
    </row>
    <row r="130" spans="5:12" x14ac:dyDescent="0.25">
      <c r="F130" s="77" t="str">
        <f>E118</f>
        <v>Peter Heidne</v>
      </c>
      <c r="G130" s="310">
        <f>E119/4</f>
        <v>185.10749999999999</v>
      </c>
      <c r="I130">
        <f>COUNTIF(I2:I110,J130)</f>
        <v>4</v>
      </c>
      <c r="J130" s="52" t="str">
        <f>B116</f>
        <v>Indianen</v>
      </c>
      <c r="K130" s="207">
        <f>(B117*46.54)/1000</f>
        <v>38.332205600000002</v>
      </c>
    </row>
    <row r="131" spans="5:12" ht="15" customHeight="1" x14ac:dyDescent="0.25">
      <c r="E131" s="433"/>
      <c r="F131" s="311" t="str">
        <f>E120</f>
        <v>Christian</v>
      </c>
      <c r="G131" s="312">
        <f>E121/4</f>
        <v>203.35</v>
      </c>
      <c r="I131">
        <f>COUNTIF(I2:I110,J131)</f>
        <v>4</v>
      </c>
      <c r="J131" s="56" t="str">
        <f>C118</f>
        <v>Pontus</v>
      </c>
      <c r="K131" s="207">
        <f>(C119*46.54)/1000</f>
        <v>38.292646599999998</v>
      </c>
    </row>
    <row r="132" spans="5:12" ht="15" customHeight="1" x14ac:dyDescent="0.25">
      <c r="E132" s="433"/>
      <c r="F132" s="210"/>
      <c r="I132">
        <f>COUNTIF(I2:I110,J132)</f>
        <v>4</v>
      </c>
      <c r="J132" s="56" t="str">
        <f>D120</f>
        <v>Daniel B</v>
      </c>
      <c r="K132" s="207">
        <f>(D121*46.54)/1000</f>
        <v>38.048777000000001</v>
      </c>
    </row>
    <row r="133" spans="5:12" ht="15.75" customHeight="1" thickBot="1" x14ac:dyDescent="0.3">
      <c r="E133" s="433"/>
      <c r="F133" s="210"/>
      <c r="I133">
        <f>COUNTIF(I2:I110,J133)</f>
        <v>4</v>
      </c>
      <c r="J133" s="60" t="str">
        <f>E114</f>
        <v>Magnus H</v>
      </c>
      <c r="K133" s="207">
        <f>(E115*46.54)/1000</f>
        <v>34.810523800000006</v>
      </c>
      <c r="L133" s="190">
        <f>SUM(K130:K133)</f>
        <v>149.48415299999999</v>
      </c>
    </row>
    <row r="134" spans="5:12" x14ac:dyDescent="0.25">
      <c r="F134" s="210"/>
      <c r="J134" s="339"/>
      <c r="K134" s="208"/>
    </row>
  </sheetData>
  <mergeCells count="1">
    <mergeCell ref="E131:E1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4D649-0850-4054-9F44-F389B5718B62}">
  <dimension ref="A1:L134"/>
  <sheetViews>
    <sheetView topLeftCell="A91" workbookViewId="0">
      <selection activeCell="D117" sqref="D117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7" max="7" width="11.5703125" bestFit="1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5.75" thickBot="1" x14ac:dyDescent="0.3">
      <c r="A1" s="282" t="s">
        <v>27</v>
      </c>
      <c r="B1" s="283" t="s">
        <v>30</v>
      </c>
      <c r="C1" s="284" t="s">
        <v>29</v>
      </c>
      <c r="D1" s="285" t="s">
        <v>28</v>
      </c>
      <c r="E1" s="352" t="s">
        <v>31</v>
      </c>
      <c r="F1" s="353" t="s">
        <v>32</v>
      </c>
      <c r="G1" s="286"/>
      <c r="H1" s="287" t="s">
        <v>33</v>
      </c>
      <c r="I1" s="287" t="s">
        <v>34</v>
      </c>
      <c r="J1" s="287" t="s">
        <v>35</v>
      </c>
      <c r="K1" s="354"/>
    </row>
    <row r="2" spans="1:11" ht="15.75" thickTop="1" x14ac:dyDescent="0.25">
      <c r="A2" s="288" t="s">
        <v>36</v>
      </c>
      <c r="B2" s="17"/>
      <c r="C2" s="18"/>
      <c r="D2" s="289"/>
      <c r="E2" s="19"/>
      <c r="F2" s="20" t="s">
        <v>36</v>
      </c>
      <c r="G2" s="355" t="s">
        <v>37</v>
      </c>
      <c r="H2" s="356" t="s">
        <v>191</v>
      </c>
      <c r="I2" s="357" t="s">
        <v>138</v>
      </c>
      <c r="J2" s="357"/>
      <c r="K2" s="358"/>
    </row>
    <row r="3" spans="1:11" x14ac:dyDescent="0.25">
      <c r="A3" s="290" t="s">
        <v>41</v>
      </c>
      <c r="B3" s="291" t="str">
        <f>I2</f>
        <v>Daniel</v>
      </c>
      <c r="C3" s="25" t="str">
        <f>I3</f>
        <v>Björn</v>
      </c>
      <c r="D3" s="24" t="str">
        <f>I4</f>
        <v>Daniel B</v>
      </c>
      <c r="E3" s="27" t="str">
        <f>I5</f>
        <v>Jesper</v>
      </c>
      <c r="F3" s="1"/>
      <c r="G3" s="359" t="s">
        <v>42</v>
      </c>
      <c r="H3" s="360" t="s">
        <v>154</v>
      </c>
      <c r="I3" s="361" t="s">
        <v>9</v>
      </c>
      <c r="J3" s="361"/>
      <c r="K3" s="358"/>
    </row>
    <row r="4" spans="1:11" x14ac:dyDescent="0.25">
      <c r="A4" s="290" t="s">
        <v>46</v>
      </c>
      <c r="B4" s="291" t="str">
        <f>H2</f>
        <v>Marks Raceway</v>
      </c>
      <c r="C4" s="25" t="str">
        <f>H3</f>
        <v>KSR</v>
      </c>
      <c r="D4" s="24" t="str">
        <f>H4</f>
        <v>Team Jäger</v>
      </c>
      <c r="E4" s="27" t="str">
        <f>H5</f>
        <v>West</v>
      </c>
      <c r="F4" s="1"/>
      <c r="G4" s="362" t="s">
        <v>47</v>
      </c>
      <c r="H4" s="360" t="s">
        <v>38</v>
      </c>
      <c r="I4" s="363" t="s">
        <v>180</v>
      </c>
      <c r="J4" s="363"/>
      <c r="K4" s="358"/>
    </row>
    <row r="5" spans="1:11" x14ac:dyDescent="0.25">
      <c r="A5" s="290" t="s">
        <v>51</v>
      </c>
      <c r="B5" s="30">
        <v>167.85</v>
      </c>
      <c r="C5" s="31">
        <v>208.38</v>
      </c>
      <c r="D5" s="292">
        <v>205.6</v>
      </c>
      <c r="E5" s="30">
        <v>191.17</v>
      </c>
      <c r="F5" s="1"/>
      <c r="G5" s="364" t="s">
        <v>52</v>
      </c>
      <c r="H5" s="360" t="s">
        <v>192</v>
      </c>
      <c r="I5" s="365" t="s">
        <v>168</v>
      </c>
      <c r="J5" s="365"/>
      <c r="K5" s="358"/>
    </row>
    <row r="6" spans="1:11" x14ac:dyDescent="0.25">
      <c r="A6" s="293" t="s">
        <v>55</v>
      </c>
      <c r="B6" s="291">
        <f>B5</f>
        <v>167.85</v>
      </c>
      <c r="C6" s="25">
        <f>C5</f>
        <v>208.38</v>
      </c>
      <c r="D6" s="24">
        <f>D5</f>
        <v>205.6</v>
      </c>
      <c r="E6" s="27">
        <f>E5</f>
        <v>191.17</v>
      </c>
      <c r="F6" s="5"/>
      <c r="G6" s="294"/>
      <c r="H6" s="294"/>
      <c r="I6" s="294"/>
      <c r="J6" s="294"/>
      <c r="K6" s="366"/>
    </row>
    <row r="7" spans="1:11" ht="15.75" thickBot="1" x14ac:dyDescent="0.3">
      <c r="A7" s="32"/>
      <c r="B7" s="33"/>
      <c r="C7" s="34"/>
      <c r="D7" s="295"/>
      <c r="E7" s="33"/>
      <c r="F7" s="35"/>
      <c r="G7" s="36"/>
      <c r="H7" s="36"/>
      <c r="I7" s="36"/>
      <c r="J7" s="36"/>
      <c r="K7" s="34"/>
    </row>
    <row r="8" spans="1:11" ht="16.5" thickTop="1" thickBot="1" x14ac:dyDescent="0.3">
      <c r="A8" s="7" t="s">
        <v>56</v>
      </c>
      <c r="B8" s="296" t="s">
        <v>30</v>
      </c>
      <c r="C8" s="9" t="s">
        <v>29</v>
      </c>
      <c r="D8" s="8" t="s">
        <v>28</v>
      </c>
      <c r="E8" s="11" t="s">
        <v>31</v>
      </c>
      <c r="F8" s="37"/>
      <c r="G8" s="13"/>
      <c r="H8" s="14" t="s">
        <v>33</v>
      </c>
      <c r="I8" s="14" t="s">
        <v>34</v>
      </c>
      <c r="J8" s="14" t="s">
        <v>35</v>
      </c>
      <c r="K8" s="10"/>
    </row>
    <row r="9" spans="1:11" ht="15.75" thickTop="1" x14ac:dyDescent="0.25">
      <c r="A9" s="16" t="s">
        <v>57</v>
      </c>
      <c r="B9" s="17"/>
      <c r="C9" s="18"/>
      <c r="D9" s="295"/>
      <c r="E9" s="17"/>
      <c r="F9" s="20" t="s">
        <v>57</v>
      </c>
      <c r="G9" s="367" t="s">
        <v>37</v>
      </c>
      <c r="H9" s="368" t="str">
        <f>H2</f>
        <v>Marks Raceway</v>
      </c>
      <c r="I9" s="369" t="s">
        <v>193</v>
      </c>
      <c r="J9" s="369"/>
      <c r="K9" s="18"/>
    </row>
    <row r="10" spans="1:11" x14ac:dyDescent="0.25">
      <c r="A10" s="23" t="s">
        <v>41</v>
      </c>
      <c r="B10" s="291" t="str">
        <f>I12</f>
        <v>Magnus H</v>
      </c>
      <c r="C10" s="25" t="str">
        <f>I9</f>
        <v>Mathias S</v>
      </c>
      <c r="D10" s="24" t="str">
        <f>I10</f>
        <v>Oskar E</v>
      </c>
      <c r="E10" s="27" t="str">
        <f>I11</f>
        <v>Polly</v>
      </c>
      <c r="F10" s="1"/>
      <c r="G10" s="362" t="s">
        <v>42</v>
      </c>
      <c r="H10" s="370" t="str">
        <f>H3</f>
        <v>KSR</v>
      </c>
      <c r="I10" s="363" t="s">
        <v>171</v>
      </c>
      <c r="J10" s="363"/>
      <c r="K10" s="18"/>
    </row>
    <row r="11" spans="1:11" x14ac:dyDescent="0.25">
      <c r="A11" s="23" t="s">
        <v>46</v>
      </c>
      <c r="B11" s="291" t="str">
        <f>H12</f>
        <v>West</v>
      </c>
      <c r="C11" s="25" t="str">
        <f>H9</f>
        <v>Marks Raceway</v>
      </c>
      <c r="D11" s="24" t="str">
        <f>H10</f>
        <v>KSR</v>
      </c>
      <c r="E11" s="27" t="str">
        <f>H11</f>
        <v>Team Jäger</v>
      </c>
      <c r="F11" s="1"/>
      <c r="G11" s="364" t="s">
        <v>47</v>
      </c>
      <c r="H11" s="371" t="str">
        <f>H4</f>
        <v>Team Jäger</v>
      </c>
      <c r="I11" s="365" t="s">
        <v>68</v>
      </c>
      <c r="J11" s="365"/>
      <c r="K11" s="18"/>
    </row>
    <row r="12" spans="1:11" x14ac:dyDescent="0.25">
      <c r="A12" s="23" t="s">
        <v>51</v>
      </c>
      <c r="B12" s="30">
        <v>188.89</v>
      </c>
      <c r="C12" s="31">
        <v>184.45</v>
      </c>
      <c r="D12" s="292">
        <v>217.84</v>
      </c>
      <c r="E12" s="30">
        <v>145.03</v>
      </c>
      <c r="F12" s="1"/>
      <c r="G12" s="372" t="s">
        <v>52</v>
      </c>
      <c r="H12" s="373" t="str">
        <f>H5</f>
        <v>West</v>
      </c>
      <c r="I12" s="374" t="s">
        <v>21</v>
      </c>
      <c r="J12" s="374"/>
      <c r="K12" s="18"/>
    </row>
    <row r="13" spans="1:11" x14ac:dyDescent="0.25">
      <c r="A13" s="23" t="s">
        <v>55</v>
      </c>
      <c r="B13" s="291">
        <f>E5+B12</f>
        <v>380.05999999999995</v>
      </c>
      <c r="C13" s="25">
        <f>B5+C12</f>
        <v>352.29999999999995</v>
      </c>
      <c r="D13" s="24">
        <f>C5+D12</f>
        <v>426.22</v>
      </c>
      <c r="E13" s="27">
        <f>D5+E12</f>
        <v>350.63</v>
      </c>
      <c r="F13" s="1"/>
    </row>
    <row r="14" spans="1:11" ht="15.75" thickBot="1" x14ac:dyDescent="0.3">
      <c r="A14" s="32"/>
      <c r="B14" s="33"/>
      <c r="C14" s="34"/>
      <c r="D14" s="295"/>
      <c r="E14" s="40"/>
      <c r="F14" s="35"/>
      <c r="G14" s="36"/>
      <c r="H14" s="36"/>
      <c r="I14" s="36"/>
      <c r="J14" s="36"/>
      <c r="K14" s="36"/>
    </row>
    <row r="15" spans="1:11" ht="16.5" thickTop="1" thickBot="1" x14ac:dyDescent="0.3">
      <c r="A15" s="7" t="s">
        <v>61</v>
      </c>
      <c r="B15" s="296" t="s">
        <v>30</v>
      </c>
      <c r="C15" s="9" t="s">
        <v>29</v>
      </c>
      <c r="D15" s="8" t="s">
        <v>28</v>
      </c>
      <c r="E15" s="11" t="s">
        <v>31</v>
      </c>
      <c r="F15" s="37"/>
      <c r="G15" s="13"/>
      <c r="H15" s="14" t="s">
        <v>33</v>
      </c>
      <c r="I15" s="14" t="s">
        <v>34</v>
      </c>
      <c r="J15" s="14" t="s">
        <v>35</v>
      </c>
      <c r="K15" s="15"/>
    </row>
    <row r="16" spans="1:11" ht="15.75" thickTop="1" x14ac:dyDescent="0.25">
      <c r="A16" s="16" t="s">
        <v>62</v>
      </c>
      <c r="B16" s="17"/>
      <c r="C16" s="18"/>
      <c r="D16" s="295"/>
      <c r="E16" s="17"/>
      <c r="F16" s="20" t="s">
        <v>62</v>
      </c>
      <c r="G16" s="375" t="s">
        <v>37</v>
      </c>
      <c r="H16" s="376" t="str">
        <f>H9</f>
        <v>Marks Raceway</v>
      </c>
      <c r="I16" s="377" t="s">
        <v>194</v>
      </c>
      <c r="J16" s="377"/>
      <c r="K16" s="18"/>
    </row>
    <row r="17" spans="1:11" x14ac:dyDescent="0.25">
      <c r="A17" s="23" t="s">
        <v>41</v>
      </c>
      <c r="B17" s="291" t="str">
        <f>I18</f>
        <v>Indianen</v>
      </c>
      <c r="C17" s="25" t="str">
        <f>I19</f>
        <v>Henrik Frid</v>
      </c>
      <c r="D17" s="24" t="str">
        <f>I16</f>
        <v>Ben</v>
      </c>
      <c r="E17" s="27" t="str">
        <f>I17</f>
        <v>Daniel</v>
      </c>
      <c r="F17" s="1"/>
      <c r="G17" s="364" t="s">
        <v>42</v>
      </c>
      <c r="H17" s="371" t="str">
        <f>H10</f>
        <v>KSR</v>
      </c>
      <c r="I17" s="365" t="s">
        <v>138</v>
      </c>
      <c r="J17" s="365"/>
      <c r="K17" s="18"/>
    </row>
    <row r="18" spans="1:11" x14ac:dyDescent="0.25">
      <c r="A18" s="23" t="s">
        <v>46</v>
      </c>
      <c r="B18" s="291" t="str">
        <f>H18</f>
        <v>Team Jäger</v>
      </c>
      <c r="C18" s="25" t="str">
        <f>H19</f>
        <v>West</v>
      </c>
      <c r="D18" s="24" t="str">
        <f>H16</f>
        <v>Marks Raceway</v>
      </c>
      <c r="E18" s="27" t="str">
        <f>H17</f>
        <v>KSR</v>
      </c>
      <c r="F18" s="1"/>
      <c r="G18" s="372" t="s">
        <v>47</v>
      </c>
      <c r="H18" s="373" t="str">
        <f>H11</f>
        <v>Team Jäger</v>
      </c>
      <c r="I18" s="374" t="s">
        <v>13</v>
      </c>
      <c r="J18" s="374"/>
      <c r="K18" s="18"/>
    </row>
    <row r="19" spans="1:11" x14ac:dyDescent="0.25">
      <c r="A19" s="23" t="s">
        <v>51</v>
      </c>
      <c r="B19" s="30">
        <v>210.23</v>
      </c>
      <c r="C19" s="31">
        <v>199.23</v>
      </c>
      <c r="D19" s="292">
        <v>186.69</v>
      </c>
      <c r="E19" s="30">
        <v>208.96</v>
      </c>
      <c r="F19" s="1"/>
      <c r="G19" s="359" t="s">
        <v>52</v>
      </c>
      <c r="H19" s="378" t="str">
        <f>H12</f>
        <v>West</v>
      </c>
      <c r="I19" s="361" t="s">
        <v>147</v>
      </c>
      <c r="J19" s="361"/>
      <c r="K19" s="18"/>
    </row>
    <row r="20" spans="1:11" x14ac:dyDescent="0.25">
      <c r="A20" s="23" t="s">
        <v>55</v>
      </c>
      <c r="B20" s="291">
        <f>D5+E12+B19</f>
        <v>560.86</v>
      </c>
      <c r="C20" s="25">
        <f>E5+B12+C19</f>
        <v>579.29</v>
      </c>
      <c r="D20" s="24">
        <f>B5+C12+D19</f>
        <v>538.99</v>
      </c>
      <c r="E20" s="27">
        <f>C5+D12+E19</f>
        <v>635.18000000000006</v>
      </c>
      <c r="F20" s="1"/>
    </row>
    <row r="21" spans="1:11" ht="15.75" thickBot="1" x14ac:dyDescent="0.3">
      <c r="A21" s="32"/>
      <c r="B21" s="33"/>
      <c r="C21" s="34"/>
      <c r="D21" s="295"/>
      <c r="E21" s="33"/>
      <c r="F21" s="35"/>
      <c r="G21" s="36"/>
      <c r="H21" s="36"/>
      <c r="I21" s="36"/>
      <c r="J21" s="36"/>
      <c r="K21" s="36"/>
    </row>
    <row r="22" spans="1:11" ht="16.5" thickTop="1" thickBot="1" x14ac:dyDescent="0.3">
      <c r="A22" s="7" t="s">
        <v>65</v>
      </c>
      <c r="B22" s="296" t="s">
        <v>30</v>
      </c>
      <c r="C22" s="9" t="s">
        <v>29</v>
      </c>
      <c r="D22" s="8" t="s">
        <v>28</v>
      </c>
      <c r="E22" s="11" t="s">
        <v>31</v>
      </c>
      <c r="F22" s="37"/>
      <c r="G22" s="13"/>
      <c r="H22" s="14" t="s">
        <v>33</v>
      </c>
      <c r="I22" s="14" t="s">
        <v>34</v>
      </c>
      <c r="J22" s="14" t="s">
        <v>35</v>
      </c>
      <c r="K22" s="15"/>
    </row>
    <row r="23" spans="1:11" ht="15.75" thickTop="1" x14ac:dyDescent="0.25">
      <c r="A23" s="16" t="s">
        <v>66</v>
      </c>
      <c r="B23" s="17"/>
      <c r="C23" s="18"/>
      <c r="D23" s="295"/>
      <c r="E23" s="17"/>
      <c r="F23" s="20" t="s">
        <v>66</v>
      </c>
      <c r="G23" s="379" t="s">
        <v>37</v>
      </c>
      <c r="H23" s="380" t="str">
        <f>H16</f>
        <v>Marks Raceway</v>
      </c>
      <c r="I23" s="381" t="s">
        <v>195</v>
      </c>
      <c r="J23" s="381"/>
      <c r="K23" s="18"/>
    </row>
    <row r="24" spans="1:11" x14ac:dyDescent="0.25">
      <c r="A24" s="23" t="s">
        <v>41</v>
      </c>
      <c r="B24" s="291" t="str">
        <f>I24</f>
        <v>Henrik S</v>
      </c>
      <c r="C24" s="25" t="str">
        <f>I25</f>
        <v>Pontus S</v>
      </c>
      <c r="D24" s="24" t="str">
        <f>I26</f>
        <v>Mats L</v>
      </c>
      <c r="E24" s="27" t="str">
        <f>I23</f>
        <v>Göran</v>
      </c>
      <c r="F24" s="1"/>
      <c r="G24" s="372" t="s">
        <v>42</v>
      </c>
      <c r="H24" s="373" t="str">
        <f>H17</f>
        <v>KSR</v>
      </c>
      <c r="I24" s="374" t="s">
        <v>196</v>
      </c>
      <c r="J24" s="374"/>
      <c r="K24" s="18"/>
    </row>
    <row r="25" spans="1:11" x14ac:dyDescent="0.25">
      <c r="A25" s="23" t="s">
        <v>46</v>
      </c>
      <c r="B25" s="291" t="str">
        <f>H24</f>
        <v>KSR</v>
      </c>
      <c r="C25" s="25" t="str">
        <f>H25</f>
        <v>Team Jäger</v>
      </c>
      <c r="D25" s="24" t="str">
        <f>H26</f>
        <v>West</v>
      </c>
      <c r="E25" s="27" t="str">
        <f>H23</f>
        <v>Marks Raceway</v>
      </c>
      <c r="F25" s="1"/>
      <c r="G25" s="359" t="s">
        <v>47</v>
      </c>
      <c r="H25" s="378" t="str">
        <f>H18</f>
        <v>Team Jäger</v>
      </c>
      <c r="I25" s="361" t="s">
        <v>0</v>
      </c>
      <c r="J25" s="361"/>
      <c r="K25" s="18"/>
    </row>
    <row r="26" spans="1:11" x14ac:dyDescent="0.25">
      <c r="A26" s="23" t="s">
        <v>51</v>
      </c>
      <c r="B26" s="30">
        <v>211.22</v>
      </c>
      <c r="C26" s="31">
        <v>203.84</v>
      </c>
      <c r="D26" s="292">
        <v>201.86</v>
      </c>
      <c r="E26" s="30">
        <v>156.31</v>
      </c>
      <c r="F26" s="1"/>
      <c r="G26" s="362" t="s">
        <v>52</v>
      </c>
      <c r="H26" s="370" t="str">
        <f>H19</f>
        <v>West</v>
      </c>
      <c r="I26" s="363" t="s">
        <v>197</v>
      </c>
      <c r="J26" s="363"/>
      <c r="K26" s="18"/>
    </row>
    <row r="27" spans="1:11" x14ac:dyDescent="0.25">
      <c r="A27" s="23" t="s">
        <v>55</v>
      </c>
      <c r="B27" s="291">
        <f>C5+D12+E19+B26</f>
        <v>846.40000000000009</v>
      </c>
      <c r="C27" s="25">
        <f>D5+E12+B19+C26</f>
        <v>764.7</v>
      </c>
      <c r="D27" s="297">
        <f>E5+B12+C19+D26</f>
        <v>781.15</v>
      </c>
      <c r="E27" s="27">
        <f>B5+C12+D19+E26</f>
        <v>695.3</v>
      </c>
      <c r="F27" s="1"/>
    </row>
    <row r="28" spans="1:11" ht="15.75" thickBot="1" x14ac:dyDescent="0.3">
      <c r="A28" s="41"/>
      <c r="B28" s="42"/>
      <c r="C28" s="43"/>
      <c r="D28" s="295"/>
      <c r="E28" s="42"/>
      <c r="F28" s="44"/>
      <c r="G28" s="45"/>
      <c r="H28" s="45"/>
      <c r="I28" s="45" t="s">
        <v>192</v>
      </c>
      <c r="J28" s="45"/>
      <c r="K28" s="45"/>
    </row>
    <row r="29" spans="1:11" ht="16.5" thickTop="1" thickBot="1" x14ac:dyDescent="0.3">
      <c r="A29" s="7" t="s">
        <v>69</v>
      </c>
      <c r="B29" s="296" t="s">
        <v>30</v>
      </c>
      <c r="C29" s="9" t="s">
        <v>29</v>
      </c>
      <c r="D29" s="8" t="s">
        <v>28</v>
      </c>
      <c r="E29" s="11" t="s">
        <v>31</v>
      </c>
      <c r="F29" s="37"/>
      <c r="G29" s="13"/>
      <c r="H29" s="14" t="s">
        <v>33</v>
      </c>
      <c r="I29" s="14" t="s">
        <v>34</v>
      </c>
      <c r="J29" s="14" t="s">
        <v>35</v>
      </c>
      <c r="K29" s="15"/>
    </row>
    <row r="30" spans="1:11" ht="15.75" thickTop="1" x14ac:dyDescent="0.25">
      <c r="A30" s="16" t="s">
        <v>70</v>
      </c>
      <c r="B30" s="17"/>
      <c r="C30" s="18"/>
      <c r="D30" s="295"/>
      <c r="E30" s="17"/>
      <c r="F30" s="20" t="s">
        <v>70</v>
      </c>
      <c r="G30" s="355" t="s">
        <v>37</v>
      </c>
      <c r="H30" s="357" t="s">
        <v>191</v>
      </c>
      <c r="I30" s="357" t="s">
        <v>138</v>
      </c>
      <c r="J30" s="357"/>
      <c r="K30" s="18"/>
    </row>
    <row r="31" spans="1:11" x14ac:dyDescent="0.25">
      <c r="A31" s="23" t="s">
        <v>41</v>
      </c>
      <c r="B31" s="291" t="str">
        <f>I30</f>
        <v>Daniel</v>
      </c>
      <c r="C31" s="25" t="str">
        <f>I31</f>
        <v>Björn</v>
      </c>
      <c r="D31" s="24" t="str">
        <f>I32</f>
        <v>Daniel B</v>
      </c>
      <c r="E31" s="27" t="str">
        <f>I33</f>
        <v>Jesper</v>
      </c>
      <c r="F31" s="1"/>
      <c r="G31" s="359" t="s">
        <v>42</v>
      </c>
      <c r="H31" s="361" t="s">
        <v>154</v>
      </c>
      <c r="I31" s="361" t="s">
        <v>9</v>
      </c>
      <c r="J31" s="361"/>
      <c r="K31" s="18"/>
    </row>
    <row r="32" spans="1:11" x14ac:dyDescent="0.25">
      <c r="A32" s="23" t="s">
        <v>46</v>
      </c>
      <c r="B32" s="291" t="str">
        <f>H30</f>
        <v>Marks Raceway</v>
      </c>
      <c r="C32" s="25" t="str">
        <f>H31</f>
        <v>KSR</v>
      </c>
      <c r="D32" s="24" t="str">
        <f>H32</f>
        <v>Team Jäger</v>
      </c>
      <c r="E32" s="27" t="str">
        <f>H33</f>
        <v>West</v>
      </c>
      <c r="F32" s="1"/>
      <c r="G32" s="362" t="s">
        <v>47</v>
      </c>
      <c r="H32" s="363" t="s">
        <v>38</v>
      </c>
      <c r="I32" s="363" t="s">
        <v>180</v>
      </c>
      <c r="J32" s="363"/>
      <c r="K32" s="18"/>
    </row>
    <row r="33" spans="1:11" x14ac:dyDescent="0.25">
      <c r="A33" s="23" t="s">
        <v>51</v>
      </c>
      <c r="B33" s="30">
        <v>177.82</v>
      </c>
      <c r="C33" s="31">
        <v>210.93</v>
      </c>
      <c r="D33" s="292">
        <v>214.87</v>
      </c>
      <c r="E33" s="30">
        <v>193.62</v>
      </c>
      <c r="F33" s="1"/>
      <c r="G33" s="364" t="s">
        <v>52</v>
      </c>
      <c r="H33" s="365" t="s">
        <v>192</v>
      </c>
      <c r="I33" s="365" t="s">
        <v>168</v>
      </c>
      <c r="J33" s="365"/>
      <c r="K33" s="18"/>
    </row>
    <row r="34" spans="1:11" x14ac:dyDescent="0.25">
      <c r="A34" s="23" t="s">
        <v>55</v>
      </c>
      <c r="B34" s="291">
        <f>B5+C12+D19+E26+B33</f>
        <v>873.11999999999989</v>
      </c>
      <c r="C34" s="25">
        <f>C5+D12+E19+B26+C33</f>
        <v>1057.3300000000002</v>
      </c>
      <c r="D34" s="24">
        <f>D5+E12+B19+C26+D33</f>
        <v>979.57</v>
      </c>
      <c r="E34" s="27">
        <f>E5+B12+C19+D26+E33</f>
        <v>974.77</v>
      </c>
      <c r="F34" s="1"/>
      <c r="K34" s="18"/>
    </row>
    <row r="35" spans="1:11" ht="15.75" thickBot="1" x14ac:dyDescent="0.3">
      <c r="A35" s="32"/>
      <c r="B35" s="33"/>
      <c r="C35" s="34"/>
      <c r="D35" s="295"/>
      <c r="E35" s="33"/>
      <c r="F35" s="35"/>
      <c r="G35" s="36"/>
      <c r="H35" s="36"/>
      <c r="I35" s="36"/>
      <c r="J35" s="36"/>
      <c r="K35" s="34"/>
    </row>
    <row r="36" spans="1:11" ht="16.5" thickTop="1" thickBot="1" x14ac:dyDescent="0.3">
      <c r="A36" s="46" t="s">
        <v>71</v>
      </c>
      <c r="B36" s="296" t="s">
        <v>30</v>
      </c>
      <c r="C36" s="9" t="s">
        <v>29</v>
      </c>
      <c r="D36" s="8" t="s">
        <v>28</v>
      </c>
      <c r="E36" s="11" t="s">
        <v>31</v>
      </c>
      <c r="F36" s="37"/>
      <c r="G36" s="13"/>
      <c r="H36" s="14" t="s">
        <v>33</v>
      </c>
      <c r="I36" s="14" t="s">
        <v>34</v>
      </c>
      <c r="J36" s="14" t="s">
        <v>35</v>
      </c>
      <c r="K36" s="10"/>
    </row>
    <row r="37" spans="1:11" ht="15.75" thickTop="1" x14ac:dyDescent="0.25">
      <c r="A37" s="47" t="s">
        <v>72</v>
      </c>
      <c r="B37" s="17"/>
      <c r="C37" s="18"/>
      <c r="D37" s="295"/>
      <c r="E37" s="17"/>
      <c r="F37" s="20" t="s">
        <v>72</v>
      </c>
      <c r="G37" s="367" t="s">
        <v>37</v>
      </c>
      <c r="H37" s="368" t="s">
        <v>191</v>
      </c>
      <c r="I37" s="369" t="s">
        <v>198</v>
      </c>
      <c r="J37" s="369"/>
      <c r="K37" s="18"/>
    </row>
    <row r="38" spans="1:11" x14ac:dyDescent="0.25">
      <c r="A38" s="23" t="s">
        <v>41</v>
      </c>
      <c r="B38" s="291" t="str">
        <f>I40</f>
        <v>Magnus H</v>
      </c>
      <c r="C38" s="25" t="str">
        <f>I37</f>
        <v>Mathias</v>
      </c>
      <c r="D38" s="24" t="str">
        <f>I38</f>
        <v>Oskar E</v>
      </c>
      <c r="E38" s="27" t="str">
        <f>I39</f>
        <v>Polly</v>
      </c>
      <c r="F38" s="1"/>
      <c r="G38" s="362" t="s">
        <v>42</v>
      </c>
      <c r="H38" s="370" t="s">
        <v>154</v>
      </c>
      <c r="I38" s="363" t="s">
        <v>171</v>
      </c>
      <c r="J38" s="363"/>
      <c r="K38" s="18"/>
    </row>
    <row r="39" spans="1:11" x14ac:dyDescent="0.25">
      <c r="A39" s="23" t="s">
        <v>46</v>
      </c>
      <c r="B39" s="291" t="str">
        <f>H40</f>
        <v>West</v>
      </c>
      <c r="C39" s="25" t="str">
        <f>H37</f>
        <v>Marks Raceway</v>
      </c>
      <c r="D39" s="24" t="str">
        <f>H38</f>
        <v>KSR</v>
      </c>
      <c r="E39" s="27" t="str">
        <f>H39</f>
        <v>Team Jäger</v>
      </c>
      <c r="F39" s="1"/>
      <c r="G39" s="364" t="s">
        <v>47</v>
      </c>
      <c r="H39" s="371" t="s">
        <v>38</v>
      </c>
      <c r="I39" s="365" t="s">
        <v>68</v>
      </c>
      <c r="J39" s="365"/>
      <c r="K39" s="18"/>
    </row>
    <row r="40" spans="1:11" x14ac:dyDescent="0.25">
      <c r="A40" s="23" t="s">
        <v>51</v>
      </c>
      <c r="B40" s="30">
        <v>196.06</v>
      </c>
      <c r="C40" s="31">
        <v>194.46</v>
      </c>
      <c r="D40" s="292">
        <v>218.1</v>
      </c>
      <c r="E40" s="30">
        <v>210.16</v>
      </c>
      <c r="F40" s="1"/>
      <c r="G40" s="372" t="s">
        <v>52</v>
      </c>
      <c r="H40" s="373" t="s">
        <v>192</v>
      </c>
      <c r="I40" s="374" t="s">
        <v>21</v>
      </c>
      <c r="J40" s="374"/>
      <c r="K40" s="18"/>
    </row>
    <row r="41" spans="1:11" x14ac:dyDescent="0.25">
      <c r="A41" s="23" t="s">
        <v>55</v>
      </c>
      <c r="B41" s="291">
        <f>E5+B12+C19+D26+E33+B40</f>
        <v>1170.83</v>
      </c>
      <c r="C41" s="25">
        <f>B5+C12+D19+E26+B33+C40</f>
        <v>1067.58</v>
      </c>
      <c r="D41" s="24">
        <f>C5+D12+E19+B26+C33+D40</f>
        <v>1275.43</v>
      </c>
      <c r="E41" s="27">
        <f>D5+E12+B19+C26+D33+E40</f>
        <v>1189.73</v>
      </c>
      <c r="F41" s="1"/>
    </row>
    <row r="42" spans="1:11" ht="15.75" thickBot="1" x14ac:dyDescent="0.3">
      <c r="A42" s="32"/>
      <c r="B42" s="33"/>
      <c r="C42" s="34"/>
      <c r="D42" s="295"/>
      <c r="E42" s="33"/>
      <c r="F42" s="35"/>
      <c r="G42" s="36"/>
      <c r="H42" s="36"/>
      <c r="I42" s="36"/>
      <c r="J42" s="36"/>
      <c r="K42" s="36"/>
    </row>
    <row r="43" spans="1:11" ht="16.5" thickTop="1" thickBot="1" x14ac:dyDescent="0.3">
      <c r="A43" s="46" t="s">
        <v>73</v>
      </c>
      <c r="B43" s="296" t="s">
        <v>30</v>
      </c>
      <c r="C43" s="9" t="s">
        <v>29</v>
      </c>
      <c r="D43" s="8" t="s">
        <v>28</v>
      </c>
      <c r="E43" s="11" t="s">
        <v>31</v>
      </c>
      <c r="F43" s="37"/>
      <c r="G43" s="13"/>
      <c r="H43" s="14" t="s">
        <v>33</v>
      </c>
      <c r="I43" s="14" t="s">
        <v>34</v>
      </c>
      <c r="J43" s="14" t="s">
        <v>35</v>
      </c>
      <c r="K43" s="15"/>
    </row>
    <row r="44" spans="1:11" ht="15.75" thickTop="1" x14ac:dyDescent="0.25">
      <c r="A44" s="47" t="s">
        <v>74</v>
      </c>
      <c r="B44" s="17"/>
      <c r="C44" s="18"/>
      <c r="D44" s="295"/>
      <c r="E44" s="17"/>
      <c r="F44" s="20" t="s">
        <v>74</v>
      </c>
      <c r="G44" s="375" t="s">
        <v>37</v>
      </c>
      <c r="H44" s="376" t="s">
        <v>191</v>
      </c>
      <c r="I44" s="377" t="s">
        <v>194</v>
      </c>
      <c r="J44" s="377"/>
      <c r="K44" s="18"/>
    </row>
    <row r="45" spans="1:11" x14ac:dyDescent="0.25">
      <c r="A45" s="23" t="s">
        <v>41</v>
      </c>
      <c r="B45" s="291" t="str">
        <f>I46</f>
        <v>Indianen</v>
      </c>
      <c r="C45" s="25" t="str">
        <f>I47</f>
        <v>Henrik F</v>
      </c>
      <c r="D45" s="24" t="str">
        <f>I44</f>
        <v>Ben</v>
      </c>
      <c r="E45" s="27" t="str">
        <f>I45</f>
        <v>Daniel L</v>
      </c>
      <c r="F45" s="1"/>
      <c r="G45" s="364" t="s">
        <v>42</v>
      </c>
      <c r="H45" s="371" t="s">
        <v>154</v>
      </c>
      <c r="I45" s="365" t="s">
        <v>175</v>
      </c>
      <c r="J45" s="365"/>
      <c r="K45" s="18"/>
    </row>
    <row r="46" spans="1:11" x14ac:dyDescent="0.25">
      <c r="A46" s="23" t="s">
        <v>46</v>
      </c>
      <c r="B46" s="291" t="str">
        <f>H46</f>
        <v>Team Jäger</v>
      </c>
      <c r="C46" s="25" t="str">
        <f>H47</f>
        <v>West</v>
      </c>
      <c r="D46" s="24" t="str">
        <f>H44</f>
        <v>Marks Raceway</v>
      </c>
      <c r="E46" s="27" t="str">
        <f>H45</f>
        <v>KSR</v>
      </c>
      <c r="F46" s="1"/>
      <c r="G46" s="372" t="s">
        <v>47</v>
      </c>
      <c r="H46" s="373" t="s">
        <v>38</v>
      </c>
      <c r="I46" s="374" t="s">
        <v>13</v>
      </c>
      <c r="J46" s="374"/>
      <c r="K46" s="18"/>
    </row>
    <row r="47" spans="1:11" x14ac:dyDescent="0.25">
      <c r="A47" s="23" t="s">
        <v>51</v>
      </c>
      <c r="B47" s="30">
        <v>211.96</v>
      </c>
      <c r="C47" s="31">
        <v>196.74</v>
      </c>
      <c r="D47" s="292">
        <v>157.54</v>
      </c>
      <c r="E47" s="30">
        <v>210.98</v>
      </c>
      <c r="F47" s="1"/>
      <c r="G47" s="359" t="s">
        <v>52</v>
      </c>
      <c r="H47" s="378" t="s">
        <v>192</v>
      </c>
      <c r="I47" s="361" t="s">
        <v>187</v>
      </c>
      <c r="J47" s="361"/>
      <c r="K47" s="18"/>
    </row>
    <row r="48" spans="1:11" x14ac:dyDescent="0.25">
      <c r="A48" s="23" t="s">
        <v>55</v>
      </c>
      <c r="B48" s="291">
        <f>D5+E12+B19+C26+D33+E40+B47</f>
        <v>1401.69</v>
      </c>
      <c r="C48" s="25">
        <f>E5+B12+C19+D26+E33+B40+C47</f>
        <v>1367.57</v>
      </c>
      <c r="D48" s="24">
        <f>B5+C12+D19+E26+B33+C40+D47</f>
        <v>1225.1199999999999</v>
      </c>
      <c r="E48" s="27">
        <f>C5+D12+E19+B26+C33+D40+E47</f>
        <v>1486.41</v>
      </c>
      <c r="F48" s="1"/>
    </row>
    <row r="49" spans="1:11" ht="15.75" thickBot="1" x14ac:dyDescent="0.3">
      <c r="A49" s="32"/>
      <c r="B49" s="33"/>
      <c r="C49" s="34"/>
      <c r="D49" s="295"/>
      <c r="E49" s="33"/>
      <c r="F49" s="35"/>
      <c r="G49" s="36"/>
      <c r="H49" s="36"/>
      <c r="I49" s="36"/>
      <c r="J49" s="36"/>
      <c r="K49" s="36"/>
    </row>
    <row r="50" spans="1:11" ht="16.5" thickTop="1" thickBot="1" x14ac:dyDescent="0.3">
      <c r="A50" s="46" t="s">
        <v>75</v>
      </c>
      <c r="B50" s="296" t="s">
        <v>30</v>
      </c>
      <c r="C50" s="9" t="s">
        <v>29</v>
      </c>
      <c r="D50" s="8" t="s">
        <v>28</v>
      </c>
      <c r="E50" s="11" t="s">
        <v>31</v>
      </c>
      <c r="F50" s="37"/>
      <c r="G50" s="13"/>
      <c r="H50" s="14" t="s">
        <v>33</v>
      </c>
      <c r="I50" s="14" t="s">
        <v>34</v>
      </c>
      <c r="J50" s="14" t="s">
        <v>35</v>
      </c>
      <c r="K50" s="15"/>
    </row>
    <row r="51" spans="1:11" ht="15.75" thickTop="1" x14ac:dyDescent="0.25">
      <c r="A51" s="47" t="s">
        <v>76</v>
      </c>
      <c r="B51" s="17"/>
      <c r="C51" s="18"/>
      <c r="D51" s="295"/>
      <c r="E51" s="17"/>
      <c r="F51" s="20" t="s">
        <v>76</v>
      </c>
      <c r="G51" s="379" t="s">
        <v>37</v>
      </c>
      <c r="H51" s="380" t="str">
        <f>H44</f>
        <v>Marks Raceway</v>
      </c>
      <c r="I51" s="381" t="s">
        <v>195</v>
      </c>
      <c r="J51" s="381"/>
      <c r="K51" s="18"/>
    </row>
    <row r="52" spans="1:11" x14ac:dyDescent="0.25">
      <c r="A52" s="23" t="s">
        <v>41</v>
      </c>
      <c r="B52" s="291" t="str">
        <f>I52</f>
        <v>Henrik S</v>
      </c>
      <c r="C52" s="25" t="str">
        <f>I53</f>
        <v>Pontus</v>
      </c>
      <c r="D52" s="24" t="str">
        <f>I54</f>
        <v>Mats L</v>
      </c>
      <c r="E52" s="27" t="str">
        <f>I51</f>
        <v>Göran</v>
      </c>
      <c r="F52" s="1"/>
      <c r="G52" s="372" t="s">
        <v>42</v>
      </c>
      <c r="H52" s="373" t="str">
        <f>H45</f>
        <v>KSR</v>
      </c>
      <c r="I52" s="374" t="s">
        <v>196</v>
      </c>
      <c r="J52" s="374"/>
      <c r="K52" s="18"/>
    </row>
    <row r="53" spans="1:11" x14ac:dyDescent="0.25">
      <c r="A53" s="23" t="s">
        <v>46</v>
      </c>
      <c r="B53" s="291" t="str">
        <f>H52</f>
        <v>KSR</v>
      </c>
      <c r="C53" s="25" t="str">
        <f>H53</f>
        <v>Team Jäger</v>
      </c>
      <c r="D53" s="24" t="str">
        <f>H54</f>
        <v>West</v>
      </c>
      <c r="E53" s="27" t="str">
        <f>H51</f>
        <v>Marks Raceway</v>
      </c>
      <c r="F53" s="1"/>
      <c r="G53" s="359" t="s">
        <v>47</v>
      </c>
      <c r="H53" s="378" t="str">
        <f>H46</f>
        <v>Team Jäger</v>
      </c>
      <c r="I53" s="361" t="s">
        <v>58</v>
      </c>
      <c r="J53" s="361"/>
      <c r="K53" s="18"/>
    </row>
    <row r="54" spans="1:11" x14ac:dyDescent="0.25">
      <c r="A54" s="23" t="s">
        <v>51</v>
      </c>
      <c r="B54" s="30">
        <v>209.74</v>
      </c>
      <c r="C54" s="31">
        <v>190.36</v>
      </c>
      <c r="D54" s="292">
        <v>199.73</v>
      </c>
      <c r="E54" s="30">
        <v>173.17</v>
      </c>
      <c r="F54" s="1"/>
      <c r="G54" s="362" t="s">
        <v>52</v>
      </c>
      <c r="H54" s="370" t="str">
        <f>H47</f>
        <v>West</v>
      </c>
      <c r="I54" s="363" t="s">
        <v>197</v>
      </c>
      <c r="J54" s="363"/>
      <c r="K54" s="18"/>
    </row>
    <row r="55" spans="1:11" x14ac:dyDescent="0.25">
      <c r="A55" s="23" t="s">
        <v>55</v>
      </c>
      <c r="B55" s="291">
        <f>C5+D12+E19+B26+C33+D40+E47+B54</f>
        <v>1696.15</v>
      </c>
      <c r="C55" s="25">
        <f>D5+E12+B19+C26+D33+E40+B47+C54</f>
        <v>1592.0500000000002</v>
      </c>
      <c r="D55" s="24">
        <f>E5+B12+C19+D26+E33+B40+C47+D54</f>
        <v>1567.3</v>
      </c>
      <c r="E55" s="27">
        <f>B5+C12+D19+E26+B33+C40+D47+E54</f>
        <v>1398.29</v>
      </c>
      <c r="F55" s="1"/>
    </row>
    <row r="56" spans="1:11" ht="15.75" thickBot="1" x14ac:dyDescent="0.3">
      <c r="A56" s="41"/>
      <c r="B56" s="42"/>
      <c r="C56" s="43"/>
      <c r="D56" s="295"/>
      <c r="E56" s="42"/>
      <c r="F56" s="44"/>
      <c r="G56" s="45"/>
      <c r="H56" s="45"/>
      <c r="I56" s="45"/>
      <c r="J56" s="45"/>
      <c r="K56" s="45"/>
    </row>
    <row r="57" spans="1:11" ht="16.5" thickTop="1" thickBot="1" x14ac:dyDescent="0.3">
      <c r="A57" s="46" t="s">
        <v>77</v>
      </c>
      <c r="B57" s="296" t="s">
        <v>30</v>
      </c>
      <c r="C57" s="9" t="s">
        <v>29</v>
      </c>
      <c r="D57" s="8" t="s">
        <v>28</v>
      </c>
      <c r="E57" s="11" t="s">
        <v>31</v>
      </c>
      <c r="F57" s="37"/>
      <c r="G57" s="13"/>
      <c r="H57" s="14" t="s">
        <v>33</v>
      </c>
      <c r="I57" s="14" t="s">
        <v>34</v>
      </c>
      <c r="J57" s="14" t="s">
        <v>35</v>
      </c>
      <c r="K57" s="15"/>
    </row>
    <row r="58" spans="1:11" ht="15.75" thickTop="1" x14ac:dyDescent="0.25">
      <c r="A58" s="47" t="s">
        <v>78</v>
      </c>
      <c r="B58" s="298"/>
      <c r="C58" s="18"/>
      <c r="D58" s="295"/>
      <c r="E58" s="17"/>
      <c r="F58" s="20" t="s">
        <v>78</v>
      </c>
      <c r="G58" s="355" t="s">
        <v>37</v>
      </c>
      <c r="H58" s="357" t="s">
        <v>191</v>
      </c>
      <c r="I58" s="357" t="s">
        <v>199</v>
      </c>
      <c r="J58" s="357"/>
      <c r="K58" s="18"/>
    </row>
    <row r="59" spans="1:11" x14ac:dyDescent="0.25">
      <c r="A59" s="23" t="s">
        <v>41</v>
      </c>
      <c r="B59" s="291" t="str">
        <f>I58</f>
        <v>Daniel S</v>
      </c>
      <c r="C59" s="25" t="str">
        <f>I59</f>
        <v>Björn</v>
      </c>
      <c r="D59" s="24" t="str">
        <f>I60</f>
        <v>Daniel B</v>
      </c>
      <c r="E59" s="27" t="str">
        <f>I61</f>
        <v>Jesper</v>
      </c>
      <c r="F59" s="1"/>
      <c r="G59" s="359" t="s">
        <v>42</v>
      </c>
      <c r="H59" s="361" t="s">
        <v>154</v>
      </c>
      <c r="I59" s="361" t="s">
        <v>9</v>
      </c>
      <c r="J59" s="361"/>
      <c r="K59" s="18"/>
    </row>
    <row r="60" spans="1:11" x14ac:dyDescent="0.25">
      <c r="A60" s="23" t="s">
        <v>46</v>
      </c>
      <c r="B60" s="291" t="str">
        <f>H58</f>
        <v>Marks Raceway</v>
      </c>
      <c r="C60" s="25" t="str">
        <f>H59</f>
        <v>KSR</v>
      </c>
      <c r="D60" s="24" t="str">
        <f>H60</f>
        <v>Team Jäger</v>
      </c>
      <c r="E60" s="27" t="str">
        <f>H61</f>
        <v>West</v>
      </c>
      <c r="F60" s="1"/>
      <c r="G60" s="362" t="s">
        <v>47</v>
      </c>
      <c r="H60" s="363" t="s">
        <v>38</v>
      </c>
      <c r="I60" s="363" t="s">
        <v>180</v>
      </c>
      <c r="J60" s="363"/>
      <c r="K60" s="18"/>
    </row>
    <row r="61" spans="1:11" x14ac:dyDescent="0.25">
      <c r="A61" s="23" t="s">
        <v>51</v>
      </c>
      <c r="B61" s="30">
        <v>149.56</v>
      </c>
      <c r="C61" s="31">
        <v>212.54</v>
      </c>
      <c r="D61" s="292">
        <v>210.92</v>
      </c>
      <c r="E61" s="30">
        <v>178.64</v>
      </c>
      <c r="F61" s="1"/>
      <c r="G61" s="364" t="s">
        <v>52</v>
      </c>
      <c r="H61" s="365" t="s">
        <v>192</v>
      </c>
      <c r="I61" s="365" t="s">
        <v>168</v>
      </c>
      <c r="J61" s="365"/>
      <c r="K61" s="18"/>
    </row>
    <row r="62" spans="1:11" x14ac:dyDescent="0.25">
      <c r="A62" s="23" t="s">
        <v>55</v>
      </c>
      <c r="B62" s="291">
        <f>B5+C12+D19+E26+B33+C40+D47+E54+B61</f>
        <v>1547.85</v>
      </c>
      <c r="C62" s="25">
        <f>C5+D12+E19+B26+C33+D40+E47+B54+C61</f>
        <v>1908.69</v>
      </c>
      <c r="D62" s="24">
        <f>D5+E12+B19+C26+D33+E40+B47+C54+D61</f>
        <v>1802.9700000000003</v>
      </c>
      <c r="E62" s="27">
        <f>E5+B12+C19+D26+E33+B40+C47+D54+E61</f>
        <v>1745.94</v>
      </c>
      <c r="F62" s="1"/>
      <c r="K62" s="18"/>
    </row>
    <row r="63" spans="1:11" ht="15.75" thickBot="1" x14ac:dyDescent="0.3">
      <c r="A63" s="32"/>
      <c r="B63" s="33"/>
      <c r="C63" s="34"/>
      <c r="D63" s="295"/>
      <c r="E63" s="33"/>
      <c r="F63" s="35"/>
      <c r="G63" s="36"/>
      <c r="H63" s="36"/>
      <c r="I63" s="36"/>
      <c r="J63" s="36"/>
      <c r="K63" s="34"/>
    </row>
    <row r="64" spans="1:11" ht="16.5" thickTop="1" thickBot="1" x14ac:dyDescent="0.3">
      <c r="A64" s="46" t="s">
        <v>80</v>
      </c>
      <c r="B64" s="296" t="s">
        <v>30</v>
      </c>
      <c r="C64" s="9" t="s">
        <v>29</v>
      </c>
      <c r="D64" s="8" t="s">
        <v>28</v>
      </c>
      <c r="E64" s="11" t="s">
        <v>31</v>
      </c>
      <c r="F64" s="37"/>
      <c r="G64" s="13"/>
      <c r="H64" s="14" t="s">
        <v>33</v>
      </c>
      <c r="I64" s="14" t="s">
        <v>34</v>
      </c>
      <c r="J64" s="14" t="s">
        <v>35</v>
      </c>
      <c r="K64" s="10"/>
    </row>
    <row r="65" spans="1:11" ht="15.75" thickTop="1" x14ac:dyDescent="0.25">
      <c r="A65" s="47" t="s">
        <v>81</v>
      </c>
      <c r="B65" s="17"/>
      <c r="C65" s="18"/>
      <c r="D65" s="295"/>
      <c r="E65" s="17"/>
      <c r="F65" s="20" t="s">
        <v>81</v>
      </c>
      <c r="G65" s="367" t="s">
        <v>37</v>
      </c>
      <c r="H65" s="368" t="str">
        <f>H58</f>
        <v>Marks Raceway</v>
      </c>
      <c r="I65" s="369" t="s">
        <v>198</v>
      </c>
      <c r="J65" s="369"/>
      <c r="K65" s="18"/>
    </row>
    <row r="66" spans="1:11" x14ac:dyDescent="0.25">
      <c r="A66" s="23" t="s">
        <v>41</v>
      </c>
      <c r="B66" s="291">
        <f>I68</f>
        <v>0</v>
      </c>
      <c r="C66" s="25" t="str">
        <f>I65</f>
        <v>Mathias</v>
      </c>
      <c r="D66" s="24" t="str">
        <f>I66</f>
        <v>Oskar E</v>
      </c>
      <c r="E66" s="27" t="str">
        <f>I67</f>
        <v>Polly</v>
      </c>
      <c r="F66" s="1"/>
      <c r="G66" s="362" t="s">
        <v>42</v>
      </c>
      <c r="H66" s="370" t="str">
        <f>H59</f>
        <v>KSR</v>
      </c>
      <c r="I66" s="363" t="s">
        <v>171</v>
      </c>
      <c r="J66" s="363"/>
      <c r="K66" s="18"/>
    </row>
    <row r="67" spans="1:11" x14ac:dyDescent="0.25">
      <c r="A67" s="23" t="s">
        <v>46</v>
      </c>
      <c r="B67" s="291" t="str">
        <f>H68</f>
        <v>West</v>
      </c>
      <c r="C67" s="25" t="str">
        <f>H65</f>
        <v>Marks Raceway</v>
      </c>
      <c r="D67" s="24" t="str">
        <f>H66</f>
        <v>KSR</v>
      </c>
      <c r="E67" s="27" t="str">
        <f>H67</f>
        <v>Team Jäger</v>
      </c>
      <c r="F67" s="1"/>
      <c r="G67" s="364" t="s">
        <v>47</v>
      </c>
      <c r="H67" s="371" t="str">
        <f>H60</f>
        <v>Team Jäger</v>
      </c>
      <c r="I67" s="365" t="s">
        <v>68</v>
      </c>
      <c r="J67" s="365"/>
      <c r="K67" s="18"/>
    </row>
    <row r="68" spans="1:11" x14ac:dyDescent="0.25">
      <c r="A68" s="23" t="s">
        <v>51</v>
      </c>
      <c r="B68" s="30">
        <v>188.89</v>
      </c>
      <c r="C68" s="31">
        <v>167.85</v>
      </c>
      <c r="D68" s="292">
        <v>210.18</v>
      </c>
      <c r="E68" s="30">
        <v>204.63</v>
      </c>
      <c r="F68" s="1"/>
      <c r="G68" s="372" t="s">
        <v>52</v>
      </c>
      <c r="H68" s="373" t="str">
        <f>H61</f>
        <v>West</v>
      </c>
      <c r="I68" s="374"/>
      <c r="J68" s="374"/>
      <c r="K68" s="18"/>
    </row>
    <row r="69" spans="1:11" x14ac:dyDescent="0.25">
      <c r="A69" s="23" t="s">
        <v>55</v>
      </c>
      <c r="B69" s="291">
        <f>E5+B12+C19+D26+E33+B40+C47+D54+E61+B68</f>
        <v>1934.83</v>
      </c>
      <c r="C69" s="25">
        <f>B5+C12+D19+E26+B33+C40+D47+E54+B61+C68</f>
        <v>1715.6999999999998</v>
      </c>
      <c r="D69" s="24">
        <f>C5+D12+E19+B26+C33+D40+E47+B54+C61+D68</f>
        <v>2118.87</v>
      </c>
      <c r="E69" s="27">
        <f>D5+E12+B19+C26+D33+E40+B47+C54+D61+E68</f>
        <v>2007.6000000000004</v>
      </c>
      <c r="F69" s="1"/>
    </row>
    <row r="70" spans="1:11" ht="15.75" thickBot="1" x14ac:dyDescent="0.3">
      <c r="A70" s="32"/>
      <c r="B70" s="33"/>
      <c r="C70" s="34"/>
      <c r="D70" s="295"/>
      <c r="E70" s="33"/>
      <c r="F70" s="35"/>
      <c r="G70" s="36"/>
      <c r="H70" s="36"/>
      <c r="I70" s="36"/>
      <c r="J70" s="36"/>
      <c r="K70" s="36"/>
    </row>
    <row r="71" spans="1:11" ht="16.5" thickTop="1" thickBot="1" x14ac:dyDescent="0.3">
      <c r="A71" s="46" t="s">
        <v>82</v>
      </c>
      <c r="B71" s="296" t="s">
        <v>30</v>
      </c>
      <c r="C71" s="9" t="s">
        <v>29</v>
      </c>
      <c r="D71" s="8" t="s">
        <v>28</v>
      </c>
      <c r="E71" s="11" t="s">
        <v>31</v>
      </c>
      <c r="F71" s="37"/>
      <c r="G71" s="13"/>
      <c r="H71" s="14" t="s">
        <v>33</v>
      </c>
      <c r="I71" s="14" t="s">
        <v>34</v>
      </c>
      <c r="J71" s="14" t="s">
        <v>35</v>
      </c>
      <c r="K71" s="15"/>
    </row>
    <row r="72" spans="1:11" ht="15.75" thickTop="1" x14ac:dyDescent="0.25">
      <c r="A72" s="47" t="s">
        <v>83</v>
      </c>
      <c r="B72" s="17"/>
      <c r="C72" s="18"/>
      <c r="D72" s="295"/>
      <c r="E72" s="17"/>
      <c r="F72" s="20" t="s">
        <v>83</v>
      </c>
      <c r="G72" s="375" t="s">
        <v>37</v>
      </c>
      <c r="H72" s="376" t="str">
        <f>H65</f>
        <v>Marks Raceway</v>
      </c>
      <c r="I72" s="377" t="s">
        <v>194</v>
      </c>
      <c r="J72" s="377"/>
      <c r="K72" s="18"/>
    </row>
    <row r="73" spans="1:11" x14ac:dyDescent="0.25">
      <c r="A73" s="23" t="s">
        <v>41</v>
      </c>
      <c r="B73" s="291" t="str">
        <f>I74</f>
        <v>Indianen</v>
      </c>
      <c r="C73" s="25" t="str">
        <f>I75</f>
        <v>Henrik F</v>
      </c>
      <c r="D73" s="24" t="str">
        <f>I72</f>
        <v>Ben</v>
      </c>
      <c r="E73" s="27" t="str">
        <f>I73</f>
        <v>Daniel L</v>
      </c>
      <c r="F73" s="1"/>
      <c r="G73" s="364" t="s">
        <v>42</v>
      </c>
      <c r="H73" s="371" t="str">
        <f>H66</f>
        <v>KSR</v>
      </c>
      <c r="I73" s="365" t="s">
        <v>175</v>
      </c>
      <c r="J73" s="365"/>
      <c r="K73" s="18"/>
    </row>
    <row r="74" spans="1:11" x14ac:dyDescent="0.25">
      <c r="A74" s="23" t="s">
        <v>46</v>
      </c>
      <c r="B74" s="291" t="str">
        <f>H74</f>
        <v>Team Jäger</v>
      </c>
      <c r="C74" s="25" t="str">
        <f>H75</f>
        <v>West</v>
      </c>
      <c r="D74" s="24" t="str">
        <f>H72</f>
        <v>Marks Raceway</v>
      </c>
      <c r="E74" s="27" t="str">
        <f>H73</f>
        <v>KSR</v>
      </c>
      <c r="F74" s="1"/>
      <c r="G74" s="372" t="s">
        <v>47</v>
      </c>
      <c r="H74" s="373" t="str">
        <f>H67</f>
        <v>Team Jäger</v>
      </c>
      <c r="I74" s="374" t="s">
        <v>13</v>
      </c>
      <c r="J74" s="374"/>
      <c r="K74" s="18"/>
    </row>
    <row r="75" spans="1:11" x14ac:dyDescent="0.25">
      <c r="A75" s="23" t="s">
        <v>51</v>
      </c>
      <c r="B75" s="30">
        <v>201.94</v>
      </c>
      <c r="C75" s="31">
        <v>192.31</v>
      </c>
      <c r="D75" s="292">
        <v>114.61</v>
      </c>
      <c r="E75" s="30">
        <v>201.27</v>
      </c>
      <c r="F75" s="1"/>
      <c r="G75" s="359" t="s">
        <v>52</v>
      </c>
      <c r="H75" s="378" t="str">
        <f>H68</f>
        <v>West</v>
      </c>
      <c r="I75" s="361" t="s">
        <v>187</v>
      </c>
      <c r="J75" s="361"/>
      <c r="K75" s="18"/>
    </row>
    <row r="76" spans="1:11" x14ac:dyDescent="0.25">
      <c r="A76" s="23" t="s">
        <v>55</v>
      </c>
      <c r="B76" s="291">
        <f>D5+E12+B19+C26+D33+E40+B47+C54+D61+E68+B75</f>
        <v>2209.5400000000004</v>
      </c>
      <c r="C76" s="25">
        <f>E5+B12+C19+D26+E33+B40+C47+D54+E61+B68+C75</f>
        <v>2127.14</v>
      </c>
      <c r="D76" s="24">
        <f>B5+C12+D19+E26+B33+C40+D47+E54+B61+C68+D75</f>
        <v>1830.3099999999997</v>
      </c>
      <c r="E76" s="27">
        <f>C5+D12+E19+B26+C33+D40+E47+B54+C61+D68+E75</f>
        <v>2320.14</v>
      </c>
      <c r="F76" s="1"/>
    </row>
    <row r="77" spans="1:11" ht="15.75" thickBot="1" x14ac:dyDescent="0.3">
      <c r="A77" s="32"/>
      <c r="B77" s="33"/>
      <c r="C77" s="34"/>
      <c r="D77" s="295"/>
      <c r="E77" s="33"/>
      <c r="F77" s="35"/>
      <c r="G77" s="36"/>
      <c r="H77" s="36"/>
      <c r="I77" s="36"/>
      <c r="J77" s="36"/>
      <c r="K77" s="36"/>
    </row>
    <row r="78" spans="1:11" ht="16.5" thickTop="1" thickBot="1" x14ac:dyDescent="0.3">
      <c r="A78" s="46" t="s">
        <v>84</v>
      </c>
      <c r="B78" s="296" t="s">
        <v>30</v>
      </c>
      <c r="C78" s="9" t="s">
        <v>29</v>
      </c>
      <c r="D78" s="8" t="s">
        <v>28</v>
      </c>
      <c r="E78" s="11" t="s">
        <v>31</v>
      </c>
      <c r="F78" s="37"/>
      <c r="G78" s="13"/>
      <c r="H78" s="14" t="s">
        <v>33</v>
      </c>
      <c r="I78" s="14" t="s">
        <v>34</v>
      </c>
      <c r="J78" s="14" t="s">
        <v>35</v>
      </c>
      <c r="K78" s="15"/>
    </row>
    <row r="79" spans="1:11" ht="15.75" thickTop="1" x14ac:dyDescent="0.25">
      <c r="A79" s="47" t="s">
        <v>85</v>
      </c>
      <c r="B79" s="17"/>
      <c r="C79" s="18"/>
      <c r="D79" s="295"/>
      <c r="E79" s="17"/>
      <c r="F79" s="20" t="s">
        <v>85</v>
      </c>
      <c r="G79" s="379" t="s">
        <v>37</v>
      </c>
      <c r="H79" s="380" t="str">
        <f>H72</f>
        <v>Marks Raceway</v>
      </c>
      <c r="I79" s="381" t="s">
        <v>195</v>
      </c>
      <c r="J79" s="381"/>
      <c r="K79" s="18"/>
    </row>
    <row r="80" spans="1:11" x14ac:dyDescent="0.25">
      <c r="A80" s="23" t="s">
        <v>41</v>
      </c>
      <c r="B80" s="291" t="str">
        <f>I80</f>
        <v>Henrik S</v>
      </c>
      <c r="C80" s="25" t="str">
        <f>I81</f>
        <v>Pontus</v>
      </c>
      <c r="D80" s="24" t="str">
        <f>I82</f>
        <v>Mats L</v>
      </c>
      <c r="E80" s="27" t="str">
        <f>I79</f>
        <v>Göran</v>
      </c>
      <c r="F80" s="1"/>
      <c r="G80" s="372" t="s">
        <v>42</v>
      </c>
      <c r="H80" s="373" t="str">
        <f>H73</f>
        <v>KSR</v>
      </c>
      <c r="I80" s="374" t="s">
        <v>196</v>
      </c>
      <c r="J80" s="374"/>
      <c r="K80" s="18"/>
    </row>
    <row r="81" spans="1:11" x14ac:dyDescent="0.25">
      <c r="A81" s="23" t="s">
        <v>46</v>
      </c>
      <c r="B81" s="291" t="str">
        <f>H80</f>
        <v>KSR</v>
      </c>
      <c r="C81" s="25" t="str">
        <f>H81</f>
        <v>Team Jäger</v>
      </c>
      <c r="D81" s="24" t="str">
        <f>H82</f>
        <v>West</v>
      </c>
      <c r="E81" s="27" t="str">
        <f>H79</f>
        <v>Marks Raceway</v>
      </c>
      <c r="F81" s="1"/>
      <c r="G81" s="359" t="s">
        <v>47</v>
      </c>
      <c r="H81" s="378" t="str">
        <f>H74</f>
        <v>Team Jäger</v>
      </c>
      <c r="I81" s="361" t="s">
        <v>58</v>
      </c>
      <c r="J81" s="361"/>
      <c r="K81" s="18"/>
    </row>
    <row r="82" spans="1:11" x14ac:dyDescent="0.25">
      <c r="A82" s="23" t="s">
        <v>51</v>
      </c>
      <c r="B82" s="30">
        <v>189.99</v>
      </c>
      <c r="C82" s="31">
        <v>184.21</v>
      </c>
      <c r="D82" s="292">
        <v>193.26</v>
      </c>
      <c r="E82" s="30">
        <v>170.08</v>
      </c>
      <c r="F82" s="1"/>
      <c r="G82" s="362" t="s">
        <v>52</v>
      </c>
      <c r="H82" s="370" t="str">
        <f>H75</f>
        <v>West</v>
      </c>
      <c r="I82" s="363" t="s">
        <v>197</v>
      </c>
      <c r="J82" s="363"/>
      <c r="K82" s="18"/>
    </row>
    <row r="83" spans="1:11" x14ac:dyDescent="0.25">
      <c r="A83" s="23" t="s">
        <v>55</v>
      </c>
      <c r="B83" s="291">
        <f>C5+D12+E19+B26+C33+D40+E47+B54+C61+D68+E75+B82</f>
        <v>2510.13</v>
      </c>
      <c r="C83" s="25">
        <f>D5+E12+B19+C26+D33+E40+B47+C54+D61+E68+B75+C82</f>
        <v>2393.7500000000005</v>
      </c>
      <c r="D83" s="24">
        <f>E5+B12+C19+D26+E33+B40+C47+D54+E61+B68+C75+D82</f>
        <v>2320.3999999999996</v>
      </c>
      <c r="E83" s="27">
        <f>B5+C12+D19+E26+B33+C40+D47+E54+B61+C68+D75+E82</f>
        <v>2000.3899999999996</v>
      </c>
      <c r="F83" s="1"/>
    </row>
    <row r="84" spans="1:11" ht="15.75" thickBot="1" x14ac:dyDescent="0.3">
      <c r="A84" s="41"/>
      <c r="B84" s="42"/>
      <c r="C84" s="43"/>
      <c r="D84" s="295"/>
      <c r="E84" s="42"/>
      <c r="F84" s="44"/>
      <c r="G84" s="45"/>
      <c r="H84" s="45"/>
      <c r="I84" s="45"/>
      <c r="J84" s="45"/>
      <c r="K84" s="45"/>
    </row>
    <row r="85" spans="1:11" ht="16.5" thickTop="1" thickBot="1" x14ac:dyDescent="0.3">
      <c r="A85" s="46" t="s">
        <v>86</v>
      </c>
      <c r="B85" s="296" t="s">
        <v>30</v>
      </c>
      <c r="C85" s="9" t="s">
        <v>29</v>
      </c>
      <c r="D85" s="8" t="s">
        <v>28</v>
      </c>
      <c r="E85" s="11" t="s">
        <v>31</v>
      </c>
      <c r="F85" s="37"/>
      <c r="G85" s="13"/>
      <c r="H85" s="14" t="s">
        <v>33</v>
      </c>
      <c r="I85" s="14" t="s">
        <v>34</v>
      </c>
      <c r="J85" s="14" t="s">
        <v>35</v>
      </c>
      <c r="K85" s="15"/>
    </row>
    <row r="86" spans="1:11" ht="15.75" thickTop="1" x14ac:dyDescent="0.25">
      <c r="A86" s="47" t="s">
        <v>87</v>
      </c>
      <c r="B86" s="298"/>
      <c r="C86" s="18"/>
      <c r="D86" s="295"/>
      <c r="E86" s="17"/>
      <c r="F86" s="20" t="s">
        <v>87</v>
      </c>
      <c r="G86" s="355" t="s">
        <v>37</v>
      </c>
      <c r="H86" s="357" t="s">
        <v>191</v>
      </c>
      <c r="I86" s="357" t="s">
        <v>199</v>
      </c>
      <c r="J86" s="357"/>
      <c r="K86" s="18"/>
    </row>
    <row r="87" spans="1:11" x14ac:dyDescent="0.25">
      <c r="A87" s="23" t="s">
        <v>41</v>
      </c>
      <c r="B87" s="291" t="str">
        <f>I86</f>
        <v>Daniel S</v>
      </c>
      <c r="C87" s="25" t="str">
        <f>I87</f>
        <v>Björn</v>
      </c>
      <c r="D87" s="24" t="str">
        <f>I88</f>
        <v>Daniel B</v>
      </c>
      <c r="E87" s="27" t="str">
        <f>I89</f>
        <v>Jesper</v>
      </c>
      <c r="F87" s="1"/>
      <c r="G87" s="359" t="s">
        <v>42</v>
      </c>
      <c r="H87" s="361" t="s">
        <v>154</v>
      </c>
      <c r="I87" s="361" t="s">
        <v>9</v>
      </c>
      <c r="J87" s="361"/>
      <c r="K87" s="18"/>
    </row>
    <row r="88" spans="1:11" x14ac:dyDescent="0.25">
      <c r="A88" s="23" t="s">
        <v>46</v>
      </c>
      <c r="B88" s="291" t="str">
        <f>H86</f>
        <v>Marks Raceway</v>
      </c>
      <c r="C88" s="25" t="str">
        <f>H87</f>
        <v>KSR</v>
      </c>
      <c r="D88" s="24" t="str">
        <f>H88</f>
        <v>Team Jäger</v>
      </c>
      <c r="E88" s="27" t="str">
        <f>H89</f>
        <v>West</v>
      </c>
      <c r="F88" s="1"/>
      <c r="G88" s="362" t="s">
        <v>47</v>
      </c>
      <c r="H88" s="363" t="s">
        <v>38</v>
      </c>
      <c r="I88" s="363" t="s">
        <v>180</v>
      </c>
      <c r="J88" s="363"/>
      <c r="K88" s="18"/>
    </row>
    <row r="89" spans="1:11" x14ac:dyDescent="0.25">
      <c r="A89" s="23" t="s">
        <v>51</v>
      </c>
      <c r="B89" s="30">
        <v>174.1</v>
      </c>
      <c r="C89" s="31">
        <v>202.86</v>
      </c>
      <c r="D89" s="292">
        <v>203.33</v>
      </c>
      <c r="E89" s="30">
        <v>185.29</v>
      </c>
      <c r="F89" s="1"/>
      <c r="G89" s="364" t="s">
        <v>52</v>
      </c>
      <c r="H89" s="365" t="s">
        <v>192</v>
      </c>
      <c r="I89" s="365" t="s">
        <v>168</v>
      </c>
      <c r="J89" s="365"/>
      <c r="K89" s="18"/>
    </row>
    <row r="90" spans="1:11" x14ac:dyDescent="0.25">
      <c r="A90" s="23" t="s">
        <v>55</v>
      </c>
      <c r="B90" s="291">
        <f>B5+C12+D19+E26+B33+C40+D47+E54+B61+C68+D75+E82+B89</f>
        <v>2174.4899999999998</v>
      </c>
      <c r="C90" s="25">
        <f>C5+D12+E19+B26+C33+D40+E47+B54+C61+D68+E75+B82+C89</f>
        <v>2712.9900000000002</v>
      </c>
      <c r="D90" s="24">
        <f>D5+E12+B19+C26+D33+E40+B47+C54+D61+E68+B75+C82+D89</f>
        <v>2597.0800000000004</v>
      </c>
      <c r="E90" s="27">
        <f>E5+B12+C19+D26+E33+B40+C47+D54+E61+B68+C75+D82+E89</f>
        <v>2505.6899999999996</v>
      </c>
      <c r="F90" s="1"/>
      <c r="K90" s="18"/>
    </row>
    <row r="91" spans="1:11" ht="15.75" thickBot="1" x14ac:dyDescent="0.3">
      <c r="A91" s="32"/>
      <c r="B91" s="33"/>
      <c r="C91" s="34"/>
      <c r="D91" s="295"/>
      <c r="E91" s="33"/>
      <c r="F91" s="35"/>
      <c r="G91" s="36"/>
      <c r="H91" s="36"/>
      <c r="I91" s="36"/>
      <c r="J91" s="36"/>
      <c r="K91" s="34"/>
    </row>
    <row r="92" spans="1:11" ht="16.5" thickTop="1" thickBot="1" x14ac:dyDescent="0.3">
      <c r="A92" s="46" t="s">
        <v>88</v>
      </c>
      <c r="B92" s="296" t="s">
        <v>30</v>
      </c>
      <c r="C92" s="9" t="s">
        <v>29</v>
      </c>
      <c r="D92" s="8" t="s">
        <v>28</v>
      </c>
      <c r="E92" s="11" t="s">
        <v>31</v>
      </c>
      <c r="F92" s="37"/>
      <c r="G92" s="13"/>
      <c r="H92" s="14" t="s">
        <v>33</v>
      </c>
      <c r="I92" s="14" t="s">
        <v>34</v>
      </c>
      <c r="J92" s="14" t="s">
        <v>35</v>
      </c>
      <c r="K92" s="10"/>
    </row>
    <row r="93" spans="1:11" ht="15.75" thickTop="1" x14ac:dyDescent="0.25">
      <c r="A93" s="47" t="s">
        <v>89</v>
      </c>
      <c r="B93" s="17"/>
      <c r="C93" s="18"/>
      <c r="D93" s="295"/>
      <c r="E93" s="17"/>
      <c r="F93" s="20" t="s">
        <v>89</v>
      </c>
      <c r="G93" s="367" t="s">
        <v>37</v>
      </c>
      <c r="H93" s="368" t="str">
        <f>H86</f>
        <v>Marks Raceway</v>
      </c>
      <c r="I93" s="369" t="s">
        <v>198</v>
      </c>
      <c r="J93" s="369"/>
      <c r="K93" s="18"/>
    </row>
    <row r="94" spans="1:11" x14ac:dyDescent="0.25">
      <c r="A94" s="23" t="s">
        <v>41</v>
      </c>
      <c r="B94" s="291" t="str">
        <f>I96</f>
        <v>Magnus H</v>
      </c>
      <c r="C94" s="25" t="str">
        <f>I93</f>
        <v>Mathias</v>
      </c>
      <c r="D94" s="24" t="str">
        <f>I94</f>
        <v>Oskar E</v>
      </c>
      <c r="E94" s="27" t="str">
        <f>I95</f>
        <v>Polly</v>
      </c>
      <c r="F94" s="1"/>
      <c r="G94" s="362" t="s">
        <v>42</v>
      </c>
      <c r="H94" s="370" t="str">
        <f>H87</f>
        <v>KSR</v>
      </c>
      <c r="I94" s="363" t="s">
        <v>171</v>
      </c>
      <c r="J94" s="363"/>
      <c r="K94" s="18"/>
    </row>
    <row r="95" spans="1:11" x14ac:dyDescent="0.25">
      <c r="A95" s="23" t="s">
        <v>46</v>
      </c>
      <c r="B95" s="291" t="str">
        <f>H96</f>
        <v>West</v>
      </c>
      <c r="C95" s="25" t="str">
        <f>H93</f>
        <v>Marks Raceway</v>
      </c>
      <c r="D95" s="24" t="str">
        <f>H94</f>
        <v>KSR</v>
      </c>
      <c r="E95" s="27" t="str">
        <f>H95</f>
        <v>Team Jäger</v>
      </c>
      <c r="F95" s="1"/>
      <c r="G95" s="364" t="s">
        <v>47</v>
      </c>
      <c r="H95" s="371" t="str">
        <f>H88</f>
        <v>Team Jäger</v>
      </c>
      <c r="I95" s="365" t="s">
        <v>68</v>
      </c>
      <c r="J95" s="365"/>
      <c r="K95" s="18"/>
    </row>
    <row r="96" spans="1:11" x14ac:dyDescent="0.25">
      <c r="A96" s="23" t="s">
        <v>51</v>
      </c>
      <c r="B96" s="30">
        <v>194.7</v>
      </c>
      <c r="C96" s="31">
        <v>179.83</v>
      </c>
      <c r="D96" s="292">
        <v>207.8</v>
      </c>
      <c r="E96" s="30">
        <v>209.41</v>
      </c>
      <c r="F96" s="1"/>
      <c r="G96" s="372" t="s">
        <v>52</v>
      </c>
      <c r="H96" s="373" t="str">
        <f>H89</f>
        <v>West</v>
      </c>
      <c r="I96" s="374" t="s">
        <v>21</v>
      </c>
      <c r="J96" s="374"/>
      <c r="K96" s="18"/>
    </row>
    <row r="97" spans="1:11" x14ac:dyDescent="0.25">
      <c r="A97" s="23" t="s">
        <v>55</v>
      </c>
      <c r="B97" s="291">
        <f>E5+B12+C19+D26+E33+B40+C47+D54+E61+B68+C75+D82+E89+B96</f>
        <v>2700.3899999999994</v>
      </c>
      <c r="C97" s="25">
        <f>B5+C12+D19+E26+B33+C40+D47+E54+B61+C68+D75+E82+B89+C96</f>
        <v>2354.3199999999997</v>
      </c>
      <c r="D97" s="24">
        <f>C5+D12+E19+B26+C33+D40+E47+B54+C61+D68+E75+B82+C89+D96</f>
        <v>2920.7900000000004</v>
      </c>
      <c r="E97" s="27">
        <f>D5+E12+B19+C26+D33+E40+B47+C54+D61+E68+B75+C82+D89+E96</f>
        <v>2806.4900000000002</v>
      </c>
      <c r="F97" s="1"/>
    </row>
    <row r="98" spans="1:11" ht="15.75" thickBot="1" x14ac:dyDescent="0.3">
      <c r="A98" s="32"/>
      <c r="B98" s="33"/>
      <c r="C98" s="34"/>
      <c r="D98" s="295"/>
      <c r="E98" s="33"/>
      <c r="F98" s="35"/>
      <c r="G98" s="36"/>
      <c r="H98" s="36"/>
      <c r="I98" s="36"/>
      <c r="J98" s="36"/>
      <c r="K98" s="36"/>
    </row>
    <row r="99" spans="1:11" ht="16.5" thickTop="1" thickBot="1" x14ac:dyDescent="0.3">
      <c r="A99" s="46" t="s">
        <v>90</v>
      </c>
      <c r="B99" s="296" t="s">
        <v>30</v>
      </c>
      <c r="C99" s="9" t="s">
        <v>29</v>
      </c>
      <c r="D99" s="8" t="s">
        <v>28</v>
      </c>
      <c r="E99" s="11" t="s">
        <v>31</v>
      </c>
      <c r="F99" s="37"/>
      <c r="G99" s="13"/>
      <c r="H99" s="14" t="s">
        <v>33</v>
      </c>
      <c r="I99" s="14" t="s">
        <v>34</v>
      </c>
      <c r="J99" s="14" t="s">
        <v>35</v>
      </c>
      <c r="K99" s="15"/>
    </row>
    <row r="100" spans="1:11" ht="15.75" thickTop="1" x14ac:dyDescent="0.25">
      <c r="A100" s="47" t="s">
        <v>91</v>
      </c>
      <c r="B100" s="17"/>
      <c r="C100" s="18"/>
      <c r="D100" s="295"/>
      <c r="E100" s="17"/>
      <c r="F100" s="20" t="s">
        <v>91</v>
      </c>
      <c r="G100" s="375" t="s">
        <v>37</v>
      </c>
      <c r="H100" s="376" t="str">
        <f>H93</f>
        <v>Marks Raceway</v>
      </c>
      <c r="I100" s="377" t="str">
        <f>I72</f>
        <v>Ben</v>
      </c>
      <c r="J100" s="377"/>
      <c r="K100" s="18"/>
    </row>
    <row r="101" spans="1:11" x14ac:dyDescent="0.25">
      <c r="A101" s="23" t="s">
        <v>41</v>
      </c>
      <c r="B101" s="291" t="str">
        <f>I102</f>
        <v>Indianen</v>
      </c>
      <c r="C101" s="25" t="str">
        <f>I103</f>
        <v>Henrik F</v>
      </c>
      <c r="D101" s="24" t="str">
        <f>I100</f>
        <v>Ben</v>
      </c>
      <c r="E101" s="27" t="str">
        <f>I101</f>
        <v>Daniel L</v>
      </c>
      <c r="F101" s="1"/>
      <c r="G101" s="364" t="s">
        <v>42</v>
      </c>
      <c r="H101" s="371" t="str">
        <f>H94</f>
        <v>KSR</v>
      </c>
      <c r="I101" s="365" t="str">
        <f>I73</f>
        <v>Daniel L</v>
      </c>
      <c r="J101" s="365"/>
      <c r="K101" s="18"/>
    </row>
    <row r="102" spans="1:11" x14ac:dyDescent="0.25">
      <c r="A102" s="23" t="s">
        <v>46</v>
      </c>
      <c r="B102" s="291" t="str">
        <f>H102</f>
        <v>Team Jäger</v>
      </c>
      <c r="C102" s="25" t="str">
        <f>H103</f>
        <v>West</v>
      </c>
      <c r="D102" s="24" t="str">
        <f>H100</f>
        <v>Marks Raceway</v>
      </c>
      <c r="E102" s="27" t="str">
        <f>H101</f>
        <v>KSR</v>
      </c>
      <c r="F102" s="1"/>
      <c r="G102" s="372" t="s">
        <v>47</v>
      </c>
      <c r="H102" s="373" t="str">
        <f>H95</f>
        <v>Team Jäger</v>
      </c>
      <c r="I102" s="374" t="str">
        <f>I74</f>
        <v>Indianen</v>
      </c>
      <c r="J102" s="374"/>
      <c r="K102" s="18"/>
    </row>
    <row r="103" spans="1:11" x14ac:dyDescent="0.25">
      <c r="A103" s="23" t="s">
        <v>51</v>
      </c>
      <c r="B103" s="30">
        <v>207.87</v>
      </c>
      <c r="C103" s="31">
        <v>192.34</v>
      </c>
      <c r="D103" s="292">
        <v>171.36</v>
      </c>
      <c r="E103" s="30">
        <v>202.34</v>
      </c>
      <c r="F103" s="1"/>
      <c r="G103" s="359" t="s">
        <v>52</v>
      </c>
      <c r="H103" s="378" t="str">
        <f>H96</f>
        <v>West</v>
      </c>
      <c r="I103" s="361" t="str">
        <f>I75</f>
        <v>Henrik F</v>
      </c>
      <c r="J103" s="361"/>
      <c r="K103" s="18"/>
    </row>
    <row r="104" spans="1:11" x14ac:dyDescent="0.25">
      <c r="A104" s="23" t="s">
        <v>55</v>
      </c>
      <c r="B104" s="291">
        <f>D5+E12+B19+C26+D33+E40+B47+C54+D61+E68+B75+C82+D89+E96+B103</f>
        <v>3014.36</v>
      </c>
      <c r="C104" s="25">
        <f>E5+B12+C19+D26+E33+B40+C47+D54+E61+B68+C75+D82+E89+B96+C103</f>
        <v>2892.7299999999996</v>
      </c>
      <c r="D104" s="24">
        <f>B5+C12+D19+E26+B33+C40+D47+E54+B61+C68+D75+E82+B89+C96+D103</f>
        <v>2525.6799999999998</v>
      </c>
      <c r="E104" s="27">
        <f>C5+D12+E19+B26+C33+D40+E47+B54+C61+D68+E75+B82+C89+D96+E103</f>
        <v>3123.1300000000006</v>
      </c>
      <c r="F104" s="1"/>
    </row>
    <row r="105" spans="1:11" ht="15.75" thickBot="1" x14ac:dyDescent="0.3">
      <c r="A105" s="32"/>
      <c r="B105" s="33"/>
      <c r="C105" s="34"/>
      <c r="D105" s="295"/>
      <c r="E105" s="33"/>
      <c r="F105" s="35"/>
      <c r="G105" s="36"/>
      <c r="H105" s="36"/>
      <c r="I105" s="36"/>
      <c r="J105" s="36"/>
      <c r="K105" s="36"/>
    </row>
    <row r="106" spans="1:11" ht="16.5" thickTop="1" thickBot="1" x14ac:dyDescent="0.3">
      <c r="A106" s="46" t="s">
        <v>92</v>
      </c>
      <c r="B106" s="296" t="s">
        <v>30</v>
      </c>
      <c r="C106" s="9" t="s">
        <v>29</v>
      </c>
      <c r="D106" s="8" t="s">
        <v>28</v>
      </c>
      <c r="E106" s="11" t="s">
        <v>31</v>
      </c>
      <c r="F106" s="37"/>
      <c r="G106" s="13"/>
      <c r="H106" s="14" t="s">
        <v>33</v>
      </c>
      <c r="I106" s="14" t="s">
        <v>34</v>
      </c>
      <c r="J106" s="14" t="s">
        <v>35</v>
      </c>
      <c r="K106" s="15"/>
    </row>
    <row r="107" spans="1:11" ht="15.75" thickTop="1" x14ac:dyDescent="0.25">
      <c r="A107" s="47" t="s">
        <v>93</v>
      </c>
      <c r="B107" s="17"/>
      <c r="C107" s="18"/>
      <c r="D107" s="295"/>
      <c r="E107" s="17"/>
      <c r="F107" s="20" t="s">
        <v>93</v>
      </c>
      <c r="G107" s="379" t="s">
        <v>37</v>
      </c>
      <c r="H107" s="380" t="str">
        <f>H100</f>
        <v>Marks Raceway</v>
      </c>
      <c r="I107" s="381" t="s">
        <v>195</v>
      </c>
      <c r="J107" s="381"/>
      <c r="K107" s="18"/>
    </row>
    <row r="108" spans="1:11" x14ac:dyDescent="0.25">
      <c r="A108" s="23" t="s">
        <v>41</v>
      </c>
      <c r="B108" s="291" t="str">
        <f>I108</f>
        <v>Henrik S</v>
      </c>
      <c r="C108" s="25" t="str">
        <f>I109</f>
        <v>Pontus</v>
      </c>
      <c r="D108" s="24" t="str">
        <f>I110</f>
        <v>Mats L</v>
      </c>
      <c r="E108" s="27" t="str">
        <f>I107</f>
        <v>Göran</v>
      </c>
      <c r="F108" s="1"/>
      <c r="G108" s="372" t="s">
        <v>42</v>
      </c>
      <c r="H108" s="373" t="str">
        <f>H101</f>
        <v>KSR</v>
      </c>
      <c r="I108" s="374" t="str">
        <f>I80</f>
        <v>Henrik S</v>
      </c>
      <c r="J108" s="374"/>
      <c r="K108" s="18"/>
    </row>
    <row r="109" spans="1:11" x14ac:dyDescent="0.25">
      <c r="A109" s="23" t="s">
        <v>46</v>
      </c>
      <c r="B109" s="291" t="str">
        <f>H108</f>
        <v>KSR</v>
      </c>
      <c r="C109" s="25" t="str">
        <f>H109</f>
        <v>Team Jäger</v>
      </c>
      <c r="D109" s="24" t="str">
        <f>H110</f>
        <v>West</v>
      </c>
      <c r="E109" s="27" t="str">
        <f>H107</f>
        <v>Marks Raceway</v>
      </c>
      <c r="F109" s="1"/>
      <c r="G109" s="359" t="s">
        <v>47</v>
      </c>
      <c r="H109" s="378" t="str">
        <f>H102</f>
        <v>Team Jäger</v>
      </c>
      <c r="I109" s="361" t="str">
        <f>I81</f>
        <v>Pontus</v>
      </c>
      <c r="J109" s="361"/>
      <c r="K109" s="18"/>
    </row>
    <row r="110" spans="1:11" x14ac:dyDescent="0.25">
      <c r="A110" s="23" t="s">
        <v>51</v>
      </c>
      <c r="B110" s="30">
        <v>202.99</v>
      </c>
      <c r="C110" s="31">
        <v>202.84</v>
      </c>
      <c r="D110" s="292">
        <v>200.12</v>
      </c>
      <c r="E110" s="30">
        <v>132.69999999999999</v>
      </c>
      <c r="F110" s="1"/>
      <c r="G110" s="362" t="s">
        <v>52</v>
      </c>
      <c r="H110" s="370" t="str">
        <f>H103</f>
        <v>West</v>
      </c>
      <c r="I110" s="363" t="s">
        <v>197</v>
      </c>
      <c r="J110" s="363"/>
      <c r="K110" s="18"/>
    </row>
    <row r="111" spans="1:11" x14ac:dyDescent="0.25">
      <c r="A111" s="23" t="s">
        <v>55</v>
      </c>
      <c r="B111" s="291">
        <f>C5+D12+E19+B26+C33+D40+E47+B54+C61+D68+E75+B82+C89+D96+E103+B110</f>
        <v>3326.1200000000008</v>
      </c>
      <c r="C111" s="25">
        <f>D5+E12+B19+C26+D33+E40+B47+C54+D61+E68+B75+C82+D89+E96+B103+C110</f>
        <v>3217.2000000000003</v>
      </c>
      <c r="D111" s="24">
        <f>E5+B12+C19+D26+E33+B40+C47+D54+E61+B68+C75+D82+E89+B96+C103+D110</f>
        <v>3092.8499999999995</v>
      </c>
      <c r="E111" s="27">
        <f>B5+C12+D19+E26+B33+C40+D47+E54+B61+C68+D75+E82+B89+C96+D103+E110</f>
        <v>2658.3799999999997</v>
      </c>
      <c r="F111" s="1"/>
    </row>
    <row r="112" spans="1:11" x14ac:dyDescent="0.25">
      <c r="A112" s="48"/>
      <c r="B112" s="42"/>
      <c r="C112" s="43"/>
      <c r="D112" s="42"/>
      <c r="E112" s="42"/>
      <c r="F112" s="44"/>
      <c r="G112" s="45"/>
      <c r="H112" s="45"/>
      <c r="I112" s="45"/>
      <c r="J112" s="45"/>
      <c r="K112" s="45"/>
    </row>
    <row r="114" spans="2:12" x14ac:dyDescent="0.25">
      <c r="B114" s="49" t="str">
        <f>B3</f>
        <v>Daniel</v>
      </c>
      <c r="C114" s="49" t="str">
        <f>C3</f>
        <v>Björn</v>
      </c>
      <c r="D114" s="49" t="str">
        <f>D3</f>
        <v>Daniel B</v>
      </c>
      <c r="E114" s="49" t="str">
        <f>E3</f>
        <v>Jesper</v>
      </c>
      <c r="G114" s="49" t="s">
        <v>95</v>
      </c>
      <c r="J114" t="str">
        <f>H2</f>
        <v>Marks Raceway</v>
      </c>
      <c r="K114" s="1" t="s">
        <v>142</v>
      </c>
      <c r="L114" t="s">
        <v>183</v>
      </c>
    </row>
    <row r="115" spans="2:12" x14ac:dyDescent="0.25">
      <c r="B115" s="49">
        <f>B5+B33+B61+B89</f>
        <v>669.32999999999993</v>
      </c>
      <c r="C115" s="49">
        <f>C5+C33+C61+C89</f>
        <v>834.71</v>
      </c>
      <c r="D115" s="49">
        <f>D5+D33+D61+D89</f>
        <v>834.72</v>
      </c>
      <c r="E115" s="49">
        <f>E5+E33+E61+E89</f>
        <v>748.71999999999991</v>
      </c>
      <c r="F115" s="50" t="str">
        <f>D114</f>
        <v>Daniel B</v>
      </c>
      <c r="G115" s="299">
        <f>D115/4</f>
        <v>208.68</v>
      </c>
      <c r="I115">
        <f>COUNTIF(I2:I110,J115)</f>
        <v>3</v>
      </c>
      <c r="J115" s="52" t="str">
        <f>B114</f>
        <v>Daniel</v>
      </c>
      <c r="K115" s="207">
        <f>(B115*46.54)/1000</f>
        <v>31.150618199999997</v>
      </c>
    </row>
    <row r="116" spans="2:12" ht="16.5" x14ac:dyDescent="0.3">
      <c r="B116" s="49" t="str">
        <f>B10</f>
        <v>Magnus H</v>
      </c>
      <c r="C116" s="49" t="str">
        <f t="shared" ref="C116:E116" si="0">C10</f>
        <v>Mathias S</v>
      </c>
      <c r="D116" s="49" t="str">
        <f t="shared" si="0"/>
        <v>Oskar E</v>
      </c>
      <c r="E116" s="49" t="str">
        <f t="shared" si="0"/>
        <v>Polly</v>
      </c>
      <c r="F116" s="53" t="str">
        <f>D116</f>
        <v>Oskar E</v>
      </c>
      <c r="G116" s="300">
        <f>D117/4</f>
        <v>213.48000000000002</v>
      </c>
      <c r="I116" s="55">
        <f>COUNTIF(I2:I110,J116)</f>
        <v>1</v>
      </c>
      <c r="J116" s="56" t="str">
        <f>C116</f>
        <v>Mathias S</v>
      </c>
      <c r="K116" s="207">
        <f>(C117*46.54)/1000</f>
        <v>33.421304800000001</v>
      </c>
    </row>
    <row r="117" spans="2:12" ht="16.5" x14ac:dyDescent="0.3">
      <c r="B117" s="49">
        <f>B12+B40+B68+B96</f>
        <v>768.54</v>
      </c>
      <c r="C117" s="49">
        <f>C12+C40+C68+D103</f>
        <v>718.12</v>
      </c>
      <c r="D117" s="49">
        <f t="shared" ref="D117:E117" si="1">D12+D40+D68+D96</f>
        <v>853.92000000000007</v>
      </c>
      <c r="E117" s="49">
        <f t="shared" si="1"/>
        <v>769.2299999999999</v>
      </c>
      <c r="F117" s="57" t="str">
        <f>D118</f>
        <v>Ben</v>
      </c>
      <c r="G117" s="300">
        <f>D119/4</f>
        <v>159.66750000000002</v>
      </c>
      <c r="I117" s="55">
        <f>COUNTIF(I2:I110,J117)</f>
        <v>4</v>
      </c>
      <c r="J117" s="56" t="str">
        <f>D118</f>
        <v>Ben</v>
      </c>
      <c r="K117" s="207">
        <f>(D119*46.54)/1000</f>
        <v>29.723701800000004</v>
      </c>
    </row>
    <row r="118" spans="2:12" ht="16.5" x14ac:dyDescent="0.3">
      <c r="B118" s="49" t="str">
        <f>B17</f>
        <v>Indianen</v>
      </c>
      <c r="C118" s="49" t="str">
        <f t="shared" ref="C118:E118" si="2">C17</f>
        <v>Henrik Frid</v>
      </c>
      <c r="D118" s="49" t="str">
        <f t="shared" si="2"/>
        <v>Ben</v>
      </c>
      <c r="E118" s="49" t="str">
        <f t="shared" si="2"/>
        <v>Daniel</v>
      </c>
      <c r="F118" s="58" t="str">
        <f>D120</f>
        <v>Mats L</v>
      </c>
      <c r="G118" s="301">
        <f>D121/4</f>
        <v>198.74250000000001</v>
      </c>
      <c r="I118" s="55">
        <f>COUNTIF(I2:I110,J118)</f>
        <v>4</v>
      </c>
      <c r="J118" s="60" t="str">
        <f>E120</f>
        <v>Göran</v>
      </c>
      <c r="K118" s="207">
        <f>(E121*46)/1000</f>
        <v>29.083959999999998</v>
      </c>
      <c r="L118" s="190">
        <f>SUM(K115:K118)</f>
        <v>123.3795848</v>
      </c>
    </row>
    <row r="119" spans="2:12" x14ac:dyDescent="0.25">
      <c r="B119" s="49">
        <f>B19+B47+B75+B103</f>
        <v>832</v>
      </c>
      <c r="C119" s="49">
        <f t="shared" ref="C119:E119" si="3">C19+C47+C75+C103</f>
        <v>780.62</v>
      </c>
      <c r="D119" s="49">
        <f>D19+D47+D75+C96</f>
        <v>638.67000000000007</v>
      </c>
      <c r="E119" s="49">
        <f t="shared" si="3"/>
        <v>823.55000000000007</v>
      </c>
      <c r="F119" s="86" t="str">
        <f>C114</f>
        <v>Björn</v>
      </c>
      <c r="G119" s="302">
        <f>C115/4</f>
        <v>208.67750000000001</v>
      </c>
      <c r="J119" t="str">
        <f>H3</f>
        <v>KSR</v>
      </c>
      <c r="K119" s="207"/>
    </row>
    <row r="120" spans="2:12" x14ac:dyDescent="0.25">
      <c r="B120" s="49" t="str">
        <f>B24</f>
        <v>Henrik S</v>
      </c>
      <c r="C120" s="49" t="str">
        <f t="shared" ref="C120:E120" si="4">C24</f>
        <v>Pontus S</v>
      </c>
      <c r="D120" s="49" t="str">
        <f t="shared" si="4"/>
        <v>Mats L</v>
      </c>
      <c r="E120" s="49" t="str">
        <f t="shared" si="4"/>
        <v>Göran</v>
      </c>
      <c r="F120" s="63" t="str">
        <f>C116</f>
        <v>Mathias S</v>
      </c>
      <c r="G120" s="303">
        <f>C117/4</f>
        <v>179.53</v>
      </c>
      <c r="I120">
        <f>COUNTIF(I2:I110,J120)</f>
        <v>4</v>
      </c>
      <c r="J120" s="52" t="str">
        <f>B120</f>
        <v>Henrik S</v>
      </c>
      <c r="K120" s="207">
        <f>(B121*46.54)/1000</f>
        <v>37.880767599999999</v>
      </c>
    </row>
    <row r="121" spans="2:12" x14ac:dyDescent="0.25">
      <c r="B121" s="49">
        <f>B26+B54+B82+B110</f>
        <v>813.94</v>
      </c>
      <c r="C121" s="49">
        <f t="shared" ref="C121:E121" si="5">C26+C54+C82+C110</f>
        <v>781.25000000000011</v>
      </c>
      <c r="D121" s="49">
        <f t="shared" si="5"/>
        <v>794.97</v>
      </c>
      <c r="E121" s="49">
        <f t="shared" si="5"/>
        <v>632.26</v>
      </c>
      <c r="F121" s="65" t="str">
        <f>C118</f>
        <v>Henrik Frid</v>
      </c>
      <c r="G121" s="303">
        <f>C119/4</f>
        <v>195.155</v>
      </c>
      <c r="I121">
        <f>COUNTIF(I2:I110,J121)</f>
        <v>4</v>
      </c>
      <c r="J121" s="56" t="str">
        <f>C114</f>
        <v>Björn</v>
      </c>
      <c r="K121" s="207">
        <f>(C115*46.54)/1000</f>
        <v>38.847403400000005</v>
      </c>
    </row>
    <row r="122" spans="2:12" x14ac:dyDescent="0.25">
      <c r="F122" s="90" t="str">
        <f>C120</f>
        <v>Pontus S</v>
      </c>
      <c r="G122" s="304">
        <f>C121/4</f>
        <v>195.31250000000003</v>
      </c>
      <c r="I122">
        <f>COUNTIF(I2:I110,J122)</f>
        <v>4</v>
      </c>
      <c r="J122" s="305" t="str">
        <f>D116</f>
        <v>Oskar E</v>
      </c>
      <c r="K122" s="207">
        <f>(D117*46.54)/1000</f>
        <v>39.741436800000002</v>
      </c>
    </row>
    <row r="123" spans="2:12" x14ac:dyDescent="0.25">
      <c r="C123" s="49"/>
      <c r="F123" s="68" t="str">
        <f>B114</f>
        <v>Daniel</v>
      </c>
      <c r="G123" s="306">
        <f>B115/4</f>
        <v>167.33249999999998</v>
      </c>
      <c r="I123">
        <f>COUNTIF(I2:I110,J123)</f>
        <v>3</v>
      </c>
      <c r="J123" s="60" t="str">
        <f>E118</f>
        <v>Daniel</v>
      </c>
      <c r="K123" s="207">
        <f>(E119*46.54)/1000</f>
        <v>38.328017000000003</v>
      </c>
      <c r="L123" s="190">
        <f>SUM(K120:K123)</f>
        <v>154.79762479999999</v>
      </c>
    </row>
    <row r="124" spans="2:12" x14ac:dyDescent="0.25">
      <c r="F124" s="70" t="str">
        <f>B116</f>
        <v>Magnus H</v>
      </c>
      <c r="G124" s="306">
        <f>B117/4</f>
        <v>192.13499999999999</v>
      </c>
      <c r="J124" t="str">
        <f>H4</f>
        <v>Team Jäger</v>
      </c>
      <c r="K124" s="207"/>
    </row>
    <row r="125" spans="2:12" x14ac:dyDescent="0.25">
      <c r="F125" s="70" t="str">
        <f>B118</f>
        <v>Indianen</v>
      </c>
      <c r="G125" s="306">
        <f>B119/4</f>
        <v>208</v>
      </c>
      <c r="I125">
        <f>COUNTIF(I2:I110,J125)</f>
        <v>4</v>
      </c>
      <c r="J125" s="52" t="str">
        <f>B118</f>
        <v>Indianen</v>
      </c>
      <c r="K125" s="207">
        <f>(B119*46.54)/1000</f>
        <v>38.72128</v>
      </c>
    </row>
    <row r="126" spans="2:12" x14ac:dyDescent="0.25">
      <c r="F126" s="70" t="str">
        <f>B120</f>
        <v>Henrik S</v>
      </c>
      <c r="G126" s="306">
        <f>B121/4</f>
        <v>203.48500000000001</v>
      </c>
      <c r="I126">
        <f>COUNTIF(I2:I110,J126)</f>
        <v>1</v>
      </c>
      <c r="J126" s="56" t="str">
        <f>C120</f>
        <v>Pontus S</v>
      </c>
      <c r="K126" s="207">
        <f>(C121*46.54)/1000</f>
        <v>36.359375000000007</v>
      </c>
    </row>
    <row r="127" spans="2:12" x14ac:dyDescent="0.25">
      <c r="F127" s="71"/>
      <c r="G127" s="307"/>
      <c r="I127">
        <f>COUNTIF(I2:I110,J127)</f>
        <v>4</v>
      </c>
      <c r="J127" s="56" t="str">
        <f>D114</f>
        <v>Daniel B</v>
      </c>
      <c r="K127" s="207">
        <f>(D115*46.54)/1000</f>
        <v>38.847868800000001</v>
      </c>
    </row>
    <row r="128" spans="2:12" x14ac:dyDescent="0.25">
      <c r="F128" s="73" t="str">
        <f>E114</f>
        <v>Jesper</v>
      </c>
      <c r="G128" s="308">
        <f>E115/4</f>
        <v>187.17999999999998</v>
      </c>
      <c r="I128">
        <f>COUNTIF(I2:I110,J128)</f>
        <v>4</v>
      </c>
      <c r="J128" s="60" t="str">
        <f>E116</f>
        <v>Polly</v>
      </c>
      <c r="K128" s="207">
        <f>(E117*46.54)/1000</f>
        <v>35.799964199999998</v>
      </c>
      <c r="L128" s="190">
        <f>SUM(K125:K128)</f>
        <v>149.728488</v>
      </c>
    </row>
    <row r="129" spans="5:12" x14ac:dyDescent="0.25">
      <c r="F129" s="75" t="str">
        <f>E116</f>
        <v>Polly</v>
      </c>
      <c r="G129" s="309">
        <f>E117/4</f>
        <v>192.30749999999998</v>
      </c>
      <c r="J129" t="str">
        <f>H5</f>
        <v>West</v>
      </c>
      <c r="K129" s="207"/>
    </row>
    <row r="130" spans="5:12" x14ac:dyDescent="0.25">
      <c r="F130" s="77" t="str">
        <f>E118</f>
        <v>Daniel</v>
      </c>
      <c r="G130" s="310">
        <f>E119/4</f>
        <v>205.88750000000002</v>
      </c>
      <c r="I130">
        <f>COUNTIF(I2:I110,J130)</f>
        <v>3</v>
      </c>
      <c r="J130" s="52" t="str">
        <f>B116</f>
        <v>Magnus H</v>
      </c>
      <c r="K130" s="207">
        <f>(B117*46.54)/1000</f>
        <v>35.767851599999993</v>
      </c>
    </row>
    <row r="131" spans="5:12" ht="15" customHeight="1" x14ac:dyDescent="0.25">
      <c r="E131" s="433"/>
      <c r="F131" s="311" t="str">
        <f>E120</f>
        <v>Göran</v>
      </c>
      <c r="G131" s="312">
        <f>E121/4</f>
        <v>158.065</v>
      </c>
      <c r="I131">
        <f>COUNTIF(I2:I110,J131)</f>
        <v>1</v>
      </c>
      <c r="J131" s="56" t="str">
        <f>C118</f>
        <v>Henrik Frid</v>
      </c>
      <c r="K131" s="207">
        <f>(C119*46.54)/1000</f>
        <v>36.330054799999999</v>
      </c>
    </row>
    <row r="132" spans="5:12" ht="15" customHeight="1" x14ac:dyDescent="0.25">
      <c r="E132" s="433"/>
      <c r="F132" s="210"/>
      <c r="I132">
        <f>COUNTIF(I2:I110,J132)</f>
        <v>4</v>
      </c>
      <c r="J132" s="56" t="str">
        <f>D120</f>
        <v>Mats L</v>
      </c>
      <c r="K132" s="207">
        <f>(D121*46.54)/1000</f>
        <v>36.997903800000003</v>
      </c>
    </row>
    <row r="133" spans="5:12" ht="15.75" customHeight="1" thickBot="1" x14ac:dyDescent="0.3">
      <c r="E133" s="433"/>
      <c r="F133" s="210"/>
      <c r="I133">
        <f>COUNTIF(I2:I110,J133)</f>
        <v>4</v>
      </c>
      <c r="J133" s="60" t="str">
        <f>E114</f>
        <v>Jesper</v>
      </c>
      <c r="K133" s="207">
        <f>(E115*46.54)/1000</f>
        <v>34.845428799999993</v>
      </c>
      <c r="L133" s="190">
        <f>SUM(K130:K133)</f>
        <v>143.941239</v>
      </c>
    </row>
    <row r="134" spans="5:12" x14ac:dyDescent="0.25">
      <c r="F134" s="210"/>
      <c r="J134" s="313"/>
      <c r="K134" s="208"/>
    </row>
  </sheetData>
  <mergeCells count="1">
    <mergeCell ref="E131:E13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11</vt:i4>
      </vt:variant>
    </vt:vector>
  </HeadingPairs>
  <TitlesOfParts>
    <vt:vector size="11" baseType="lpstr">
      <vt:lpstr>2012</vt:lpstr>
      <vt:lpstr>2013</vt:lpstr>
      <vt:lpstr>2014</vt:lpstr>
      <vt:lpstr>2015</vt:lpstr>
      <vt:lpstr>2016</vt:lpstr>
      <vt:lpstr>2017</vt:lpstr>
      <vt:lpstr>2020</vt:lpstr>
      <vt:lpstr>2022</vt:lpstr>
      <vt:lpstr>2023</vt:lpstr>
      <vt:lpstr>2024</vt:lpstr>
      <vt:lpstr>Statistik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</dc:creator>
  <cp:lastModifiedBy>Patrik Holm</cp:lastModifiedBy>
  <cp:lastPrinted>2012-03-11T12:10:01Z</cp:lastPrinted>
  <dcterms:created xsi:type="dcterms:W3CDTF">2012-03-11T11:05:23Z</dcterms:created>
  <dcterms:modified xsi:type="dcterms:W3CDTF">2024-03-03T19:16:35Z</dcterms:modified>
</cp:coreProperties>
</file>