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POLLYS\t\Foto\Bilbana\12-timmars tävlingar\12 timmars 2024\"/>
    </mc:Choice>
  </mc:AlternateContent>
  <xr:revisionPtr revIDLastSave="0" documentId="13_ncr:1_{8C6EE9DA-D27A-4FF0-8AA5-7D12A1078B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lad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15" i="1" l="1"/>
  <c r="D115" i="1"/>
  <c r="C115" i="1"/>
  <c r="B121" i="1"/>
  <c r="B119" i="1"/>
  <c r="B117" i="1"/>
  <c r="D135" i="1"/>
  <c r="A147" i="1" s="1"/>
  <c r="D136" i="1"/>
  <c r="A148" i="1" s="1"/>
  <c r="D137" i="1"/>
  <c r="A141" i="1" s="1"/>
  <c r="D134" i="1"/>
  <c r="A146" i="1"/>
  <c r="A142" i="1"/>
  <c r="A138" i="1"/>
  <c r="A134" i="1"/>
  <c r="K121" i="1"/>
  <c r="B115" i="1"/>
  <c r="K115" i="1" s="1"/>
  <c r="E111" i="1"/>
  <c r="C90" i="1"/>
  <c r="D119" i="1"/>
  <c r="K117" i="1" s="1"/>
  <c r="C117" i="1"/>
  <c r="K116" i="1" s="1"/>
  <c r="D27" i="1"/>
  <c r="C121" i="1"/>
  <c r="G122" i="1" s="1"/>
  <c r="D121" i="1"/>
  <c r="G118" i="1" s="1"/>
  <c r="E121" i="1"/>
  <c r="K118" i="1" s="1"/>
  <c r="K120" i="1"/>
  <c r="G125" i="1"/>
  <c r="C119" i="1"/>
  <c r="K131" i="1" s="1"/>
  <c r="E119" i="1"/>
  <c r="G130" i="1" s="1"/>
  <c r="D117" i="1"/>
  <c r="G116" i="1" s="1"/>
  <c r="E117" i="1"/>
  <c r="K128" i="1" s="1"/>
  <c r="K130" i="1"/>
  <c r="E115" i="1"/>
  <c r="K133" i="1" s="1"/>
  <c r="G115" i="1"/>
  <c r="H10" i="1"/>
  <c r="C111" i="1"/>
  <c r="B111" i="1"/>
  <c r="D111" i="1"/>
  <c r="A137" i="1" l="1"/>
  <c r="A145" i="1"/>
  <c r="A149" i="1"/>
  <c r="A136" i="1"/>
  <c r="A135" i="1"/>
  <c r="A143" i="1"/>
  <c r="A144" i="1"/>
  <c r="A139" i="1"/>
  <c r="A140" i="1"/>
  <c r="I5" i="1"/>
  <c r="I2" i="1"/>
  <c r="G117" i="1"/>
  <c r="K132" i="1"/>
  <c r="L133" i="1" s="1"/>
  <c r="G131" i="1"/>
  <c r="K126" i="1"/>
  <c r="K123" i="1"/>
  <c r="K125" i="1"/>
  <c r="K122" i="1"/>
  <c r="K127" i="1"/>
  <c r="G128" i="1"/>
  <c r="G121" i="1"/>
  <c r="G124" i="1"/>
  <c r="G129" i="1"/>
  <c r="G120" i="1"/>
  <c r="L118" i="1"/>
  <c r="G126" i="1"/>
  <c r="G119" i="1"/>
  <c r="G123" i="1"/>
  <c r="B6" i="1"/>
  <c r="I4" i="1" l="1"/>
  <c r="I10" i="1"/>
  <c r="I3" i="1"/>
  <c r="L123" i="1"/>
  <c r="L128" i="1"/>
  <c r="J119" i="1"/>
  <c r="J129" i="1" l="1"/>
  <c r="J124" i="1"/>
  <c r="J114" i="1"/>
  <c r="D104" i="1"/>
  <c r="C97" i="1"/>
  <c r="B90" i="1"/>
  <c r="E83" i="1"/>
  <c r="C104" i="1"/>
  <c r="B97" i="1"/>
  <c r="E90" i="1"/>
  <c r="D83" i="1"/>
  <c r="B104" i="1"/>
  <c r="E97" i="1"/>
  <c r="D90" i="1"/>
  <c r="C83" i="1"/>
  <c r="E104" i="1"/>
  <c r="D97" i="1"/>
  <c r="B83" i="1"/>
  <c r="D76" i="1"/>
  <c r="C69" i="1"/>
  <c r="B62" i="1"/>
  <c r="E55" i="1"/>
  <c r="C76" i="1"/>
  <c r="B69" i="1"/>
  <c r="E62" i="1"/>
  <c r="D55" i="1"/>
  <c r="B76" i="1"/>
  <c r="E69" i="1"/>
  <c r="D62" i="1"/>
  <c r="C55" i="1"/>
  <c r="E76" i="1"/>
  <c r="D69" i="1"/>
  <c r="C62" i="1"/>
  <c r="B55" i="1"/>
  <c r="E66" i="1"/>
  <c r="C48" i="1"/>
  <c r="B41" i="1"/>
  <c r="E34" i="1"/>
  <c r="B48" i="1"/>
  <c r="E41" i="1"/>
  <c r="D34" i="1"/>
  <c r="C27" i="1"/>
  <c r="E48" i="1"/>
  <c r="D41" i="1"/>
  <c r="C34" i="1"/>
  <c r="B27" i="1"/>
  <c r="D48" i="1"/>
  <c r="C41" i="1"/>
  <c r="B34" i="1"/>
  <c r="E27" i="1"/>
  <c r="B20" i="1"/>
  <c r="E13" i="1"/>
  <c r="E20" i="1"/>
  <c r="D13" i="1"/>
  <c r="D20" i="1"/>
  <c r="C13" i="1"/>
  <c r="C20" i="1"/>
  <c r="B13" i="1"/>
  <c r="D10" i="1"/>
  <c r="D116" i="1" s="1"/>
  <c r="H12" i="1"/>
  <c r="H11" i="1"/>
  <c r="H17" i="1"/>
  <c r="I17" i="1" s="1"/>
  <c r="E17" i="1" s="1"/>
  <c r="E118" i="1" s="1"/>
  <c r="H9" i="1"/>
  <c r="I9" i="1" s="1"/>
  <c r="C10" i="1" s="1"/>
  <c r="C116" i="1" s="1"/>
  <c r="E6" i="1"/>
  <c r="D6" i="1"/>
  <c r="C6" i="1"/>
  <c r="E3" i="1"/>
  <c r="E114" i="1" s="1"/>
  <c r="D3" i="1"/>
  <c r="D114" i="1" s="1"/>
  <c r="C3" i="1"/>
  <c r="C114" i="1" s="1"/>
  <c r="B3" i="1"/>
  <c r="B114" i="1" s="1"/>
  <c r="E4" i="1"/>
  <c r="D4" i="1"/>
  <c r="C4" i="1"/>
  <c r="B4" i="1"/>
  <c r="B11" i="1" l="1"/>
  <c r="I12" i="1"/>
  <c r="B10" i="1" s="1"/>
  <c r="B116" i="1" s="1"/>
  <c r="F124" i="1" s="1"/>
  <c r="E11" i="1"/>
  <c r="I11" i="1"/>
  <c r="E10" i="1" s="1"/>
  <c r="E116" i="1" s="1"/>
  <c r="F129" i="1" s="1"/>
  <c r="H16" i="1"/>
  <c r="I16" i="1" s="1"/>
  <c r="D17" i="1" s="1"/>
  <c r="D118" i="1" s="1"/>
  <c r="F117" i="1" s="1"/>
  <c r="F115" i="1"/>
  <c r="J127" i="1"/>
  <c r="F128" i="1"/>
  <c r="J133" i="1"/>
  <c r="F130" i="1"/>
  <c r="J123" i="1"/>
  <c r="F116" i="1"/>
  <c r="J122" i="1"/>
  <c r="F120" i="1"/>
  <c r="J116" i="1"/>
  <c r="F119" i="1"/>
  <c r="J121" i="1"/>
  <c r="F123" i="1"/>
  <c r="H18" i="1"/>
  <c r="E18" i="1"/>
  <c r="H24" i="1"/>
  <c r="H19" i="1"/>
  <c r="I19" i="1" s="1"/>
  <c r="C17" i="1" s="1"/>
  <c r="C118" i="1" s="1"/>
  <c r="F121" i="1" s="1"/>
  <c r="C11" i="1"/>
  <c r="D11" i="1"/>
  <c r="J117" i="1" l="1"/>
  <c r="J131" i="1"/>
  <c r="J130" i="1"/>
  <c r="J128" i="1"/>
  <c r="H31" i="1"/>
  <c r="I24" i="1"/>
  <c r="B24" i="1" s="1"/>
  <c r="B120" i="1" s="1"/>
  <c r="J120" i="1" s="1"/>
  <c r="H25" i="1"/>
  <c r="I18" i="1"/>
  <c r="B17" i="1" s="1"/>
  <c r="B118" i="1" s="1"/>
  <c r="H23" i="1"/>
  <c r="D18" i="1"/>
  <c r="B18" i="1"/>
  <c r="H26" i="1"/>
  <c r="C18" i="1"/>
  <c r="B25" i="1"/>
  <c r="H30" i="1" l="1"/>
  <c r="I23" i="1"/>
  <c r="E24" i="1" s="1"/>
  <c r="E120" i="1" s="1"/>
  <c r="H33" i="1"/>
  <c r="I26" i="1"/>
  <c r="D24" i="1" s="1"/>
  <c r="D120" i="1" s="1"/>
  <c r="F126" i="1"/>
  <c r="H38" i="1"/>
  <c r="I31" i="1"/>
  <c r="C31" i="1" s="1"/>
  <c r="H32" i="1"/>
  <c r="I25" i="1"/>
  <c r="F125" i="1"/>
  <c r="J125" i="1"/>
  <c r="C25" i="1"/>
  <c r="E25" i="1"/>
  <c r="C32" i="1"/>
  <c r="D25" i="1"/>
  <c r="F131" i="1" l="1"/>
  <c r="J118" i="1"/>
  <c r="H37" i="1"/>
  <c r="I30" i="1"/>
  <c r="B31" i="1" s="1"/>
  <c r="B32" i="1"/>
  <c r="F118" i="1"/>
  <c r="J132" i="1"/>
  <c r="H40" i="1"/>
  <c r="I33" i="1"/>
  <c r="E31" i="1" s="1"/>
  <c r="H45" i="1"/>
  <c r="I38" i="1"/>
  <c r="D38" i="1" s="1"/>
  <c r="H39" i="1"/>
  <c r="I32" i="1"/>
  <c r="D32" i="1"/>
  <c r="C24" i="1"/>
  <c r="C120" i="1" s="1"/>
  <c r="E32" i="1"/>
  <c r="D39" i="1"/>
  <c r="H44" i="1" l="1"/>
  <c r="I37" i="1"/>
  <c r="C38" i="1" s="1"/>
  <c r="C39" i="1"/>
  <c r="H47" i="1"/>
  <c r="I40" i="1"/>
  <c r="B38" i="1" s="1"/>
  <c r="H52" i="1"/>
  <c r="I45" i="1"/>
  <c r="E45" i="1" s="1"/>
  <c r="F122" i="1"/>
  <c r="J126" i="1"/>
  <c r="D31" i="1"/>
  <c r="H46" i="1"/>
  <c r="I39" i="1"/>
  <c r="E39" i="1"/>
  <c r="E46" i="1"/>
  <c r="B39" i="1"/>
  <c r="H51" i="1" l="1"/>
  <c r="I44" i="1"/>
  <c r="D45" i="1" s="1"/>
  <c r="D46" i="1"/>
  <c r="H54" i="1"/>
  <c r="I47" i="1"/>
  <c r="C45" i="1" s="1"/>
  <c r="H59" i="1"/>
  <c r="I59" i="1" s="1"/>
  <c r="C59" i="1" s="1"/>
  <c r="I52" i="1"/>
  <c r="B52" i="1" s="1"/>
  <c r="H53" i="1"/>
  <c r="I46" i="1"/>
  <c r="B46" i="1"/>
  <c r="E38" i="1"/>
  <c r="C46" i="1"/>
  <c r="B53" i="1"/>
  <c r="H66" i="1"/>
  <c r="E53" i="1"/>
  <c r="H58" i="1" l="1"/>
  <c r="I51" i="1"/>
  <c r="E52" i="1" s="1"/>
  <c r="H61" i="1"/>
  <c r="I61" i="1" s="1"/>
  <c r="E59" i="1" s="1"/>
  <c r="I54" i="1"/>
  <c r="D52" i="1" s="1"/>
  <c r="H73" i="1"/>
  <c r="I66" i="1"/>
  <c r="D66" i="1" s="1"/>
  <c r="B45" i="1"/>
  <c r="H60" i="1"/>
  <c r="I53" i="1"/>
  <c r="C53" i="1"/>
  <c r="C60" i="1"/>
  <c r="D53" i="1"/>
  <c r="B60" i="1"/>
  <c r="I58" i="1" l="1"/>
  <c r="B59" i="1" s="1"/>
  <c r="H65" i="1"/>
  <c r="H68" i="1"/>
  <c r="H75" i="1" s="1"/>
  <c r="I68" i="1"/>
  <c r="B66" i="1" s="1"/>
  <c r="H80" i="1"/>
  <c r="I73" i="1"/>
  <c r="E73" i="1" s="1"/>
  <c r="C52" i="1"/>
  <c r="I60" i="1"/>
  <c r="H67" i="1"/>
  <c r="D60" i="1"/>
  <c r="D67" i="1"/>
  <c r="E60" i="1"/>
  <c r="C67" i="1"/>
  <c r="H72" i="1" l="1"/>
  <c r="I65" i="1"/>
  <c r="C66" i="1" s="1"/>
  <c r="H82" i="1"/>
  <c r="I75" i="1"/>
  <c r="C73" i="1" s="1"/>
  <c r="H87" i="1"/>
  <c r="I87" i="1" s="1"/>
  <c r="C87" i="1" s="1"/>
  <c r="I80" i="1"/>
  <c r="B80" i="1" s="1"/>
  <c r="D59" i="1"/>
  <c r="H74" i="1"/>
  <c r="E67" i="1"/>
  <c r="E74" i="1"/>
  <c r="B67" i="1"/>
  <c r="D74" i="1"/>
  <c r="H79" i="1" l="1"/>
  <c r="I72" i="1"/>
  <c r="D73" i="1" s="1"/>
  <c r="H89" i="1"/>
  <c r="I89" i="1" s="1"/>
  <c r="E87" i="1" s="1"/>
  <c r="I82" i="1"/>
  <c r="D80" i="1" s="1"/>
  <c r="H81" i="1"/>
  <c r="I74" i="1"/>
  <c r="B74" i="1"/>
  <c r="B81" i="1"/>
  <c r="H94" i="1"/>
  <c r="C74" i="1"/>
  <c r="E81" i="1"/>
  <c r="H86" i="1" l="1"/>
  <c r="I79" i="1"/>
  <c r="E80" i="1" s="1"/>
  <c r="H101" i="1"/>
  <c r="I94" i="1"/>
  <c r="D94" i="1" s="1"/>
  <c r="H88" i="1"/>
  <c r="I81" i="1"/>
  <c r="C80" i="1" s="1"/>
  <c r="C81" i="1"/>
  <c r="B73" i="1"/>
  <c r="C88" i="1"/>
  <c r="D81" i="1"/>
  <c r="H96" i="1"/>
  <c r="B88" i="1" l="1"/>
  <c r="I86" i="1"/>
  <c r="B87" i="1" s="1"/>
  <c r="H93" i="1"/>
  <c r="H103" i="1"/>
  <c r="I96" i="1"/>
  <c r="B94" i="1" s="1"/>
  <c r="H108" i="1"/>
  <c r="I108" i="1" s="1"/>
  <c r="B108" i="1" s="1"/>
  <c r="I101" i="1"/>
  <c r="E101" i="1" s="1"/>
  <c r="I88" i="1"/>
  <c r="H95" i="1"/>
  <c r="D88" i="1"/>
  <c r="D95" i="1"/>
  <c r="E88" i="1"/>
  <c r="H100" i="1" l="1"/>
  <c r="I93" i="1"/>
  <c r="C94" i="1" s="1"/>
  <c r="C95" i="1"/>
  <c r="H110" i="1"/>
  <c r="I110" i="1" s="1"/>
  <c r="D108" i="1" s="1"/>
  <c r="I103" i="1"/>
  <c r="C101" i="1" s="1"/>
  <c r="H102" i="1"/>
  <c r="I95" i="1"/>
  <c r="E94" i="1" s="1"/>
  <c r="E95" i="1"/>
  <c r="D87" i="1"/>
  <c r="E102" i="1"/>
  <c r="B109" i="1"/>
  <c r="D102" i="1"/>
  <c r="B95" i="1"/>
  <c r="H107" i="1" l="1"/>
  <c r="I100" i="1"/>
  <c r="D101" i="1" s="1"/>
  <c r="H109" i="1"/>
  <c r="I102" i="1"/>
  <c r="B101" i="1" s="1"/>
  <c r="B102" i="1"/>
  <c r="D109" i="1"/>
  <c r="C102" i="1"/>
  <c r="I107" i="1" l="1"/>
  <c r="E108" i="1" s="1"/>
  <c r="E109" i="1"/>
  <c r="I109" i="1"/>
  <c r="C109" i="1"/>
  <c r="C108" i="1" l="1"/>
  <c r="I115" i="1"/>
  <c r="I123" i="1"/>
  <c r="I122" i="1"/>
  <c r="I121" i="1"/>
  <c r="I116" i="1"/>
  <c r="I132" i="1"/>
  <c r="I127" i="1"/>
  <c r="I130" i="1"/>
  <c r="I131" i="1"/>
  <c r="I133" i="1"/>
  <c r="I128" i="1"/>
  <c r="I118" i="1"/>
  <c r="I117" i="1"/>
  <c r="I125" i="1"/>
  <c r="I120" i="1"/>
  <c r="I126" i="1"/>
</calcChain>
</file>

<file path=xl/sharedStrings.xml><?xml version="1.0" encoding="utf-8"?>
<sst xmlns="http://schemas.openxmlformats.org/spreadsheetml/2006/main" count="317" uniqueCount="75">
  <si>
    <t>Heat 1</t>
  </si>
  <si>
    <t>10.00 -10.40</t>
  </si>
  <si>
    <t>Röd Bana</t>
  </si>
  <si>
    <t>Blå Bana</t>
  </si>
  <si>
    <t>Vit Bana</t>
  </si>
  <si>
    <t>Grön Bana</t>
  </si>
  <si>
    <t xml:space="preserve">Förare </t>
  </si>
  <si>
    <t>Lag</t>
  </si>
  <si>
    <t>Lag 1</t>
  </si>
  <si>
    <t>Lag 3</t>
  </si>
  <si>
    <t>Lag 4</t>
  </si>
  <si>
    <t>Namn</t>
  </si>
  <si>
    <t>Antal Varv Heat</t>
  </si>
  <si>
    <t>Summa varv</t>
  </si>
  <si>
    <t>Förare</t>
  </si>
  <si>
    <t>Heat 2</t>
  </si>
  <si>
    <t>10.45 -11.25</t>
  </si>
  <si>
    <t xml:space="preserve">Lag 2 </t>
  </si>
  <si>
    <t>Kurvvakt</t>
  </si>
  <si>
    <t>Björn</t>
  </si>
  <si>
    <t>11.30 -12.10</t>
  </si>
  <si>
    <t>12.15 -12.55</t>
  </si>
  <si>
    <t>Heat 3</t>
  </si>
  <si>
    <t>Heat 4</t>
  </si>
  <si>
    <t>Heat 5</t>
  </si>
  <si>
    <t>Heat 6</t>
  </si>
  <si>
    <t>Heat 7</t>
  </si>
  <si>
    <t>Heat 8</t>
  </si>
  <si>
    <t>13.00 -13.40</t>
  </si>
  <si>
    <t>13.45 -14.25</t>
  </si>
  <si>
    <t>14.30 -15.10</t>
  </si>
  <si>
    <t>15.15 -15.55</t>
  </si>
  <si>
    <t>Heat 9</t>
  </si>
  <si>
    <t>Heat 10</t>
  </si>
  <si>
    <t>Heat 11</t>
  </si>
  <si>
    <t>Heat 12</t>
  </si>
  <si>
    <t>16.00 -16.40</t>
  </si>
  <si>
    <t>16.45 -17.25</t>
  </si>
  <si>
    <t>17.30 -18.10</t>
  </si>
  <si>
    <t>18.15 -18.55</t>
  </si>
  <si>
    <t>Heat 13</t>
  </si>
  <si>
    <t>Heat 14</t>
  </si>
  <si>
    <t>Heat 15</t>
  </si>
  <si>
    <t>Heat 16</t>
  </si>
  <si>
    <t>19.00 -19.40</t>
  </si>
  <si>
    <t>19.45 -20.25</t>
  </si>
  <si>
    <t>20.30 -21.10</t>
  </si>
  <si>
    <t>21.15 -21.55</t>
  </si>
  <si>
    <t>Tid</t>
  </si>
  <si>
    <t>Team Jäger</t>
  </si>
  <si>
    <t>snitt</t>
  </si>
  <si>
    <t>Körda KM</t>
  </si>
  <si>
    <t>KSR</t>
  </si>
  <si>
    <t>Jesper</t>
  </si>
  <si>
    <t>Första mörker</t>
  </si>
  <si>
    <t>sista mörker</t>
  </si>
  <si>
    <t>Henrik Frid</t>
  </si>
  <si>
    <t>Oskar E</t>
  </si>
  <si>
    <t>Daniel L</t>
  </si>
  <si>
    <t>Lag körda km</t>
  </si>
  <si>
    <t>Ben</t>
  </si>
  <si>
    <t>Polly</t>
  </si>
  <si>
    <t>Magnus H</t>
  </si>
  <si>
    <t>West</t>
  </si>
  <si>
    <t>Marks Raceway</t>
  </si>
  <si>
    <t>Henrik S</t>
  </si>
  <si>
    <t>Daniel S</t>
  </si>
  <si>
    <t>Pompe</t>
  </si>
  <si>
    <t>Ulf P</t>
  </si>
  <si>
    <t>West raceway</t>
  </si>
  <si>
    <t>Mats Löfström</t>
  </si>
  <si>
    <t>Linus O</t>
  </si>
  <si>
    <t>Skriv in namn nedanför</t>
  </si>
  <si>
    <t>Carsten</t>
  </si>
  <si>
    <t>Mathias 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</si>
</sst>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Segoe UI"/>
      <family val="2"/>
    </font>
    <font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6" tint="-0.24994659260841701"/>
        <bgColor indexed="64"/>
      </patternFill>
    </fill>
    <fill>
      <patternFill patternType="solid">
        <fgColor rgb="FFFF0000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dashed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/>
      <bottom style="dashed">
        <color auto="1"/>
      </bottom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  <border>
      <left style="thin">
        <color indexed="64"/>
      </left>
      <right/>
      <top style="dashed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3" borderId="0" xfId="0" applyFill="1"/>
    <xf numFmtId="0" fontId="0" fillId="3" borderId="0" xfId="0" applyFill="1" applyAlignment="1">
      <alignment horizontal="center" vertical="center"/>
    </xf>
    <xf numFmtId="0" fontId="0" fillId="4" borderId="0" xfId="0" applyFill="1"/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4" borderId="0" xfId="0" applyFill="1" applyAlignment="1">
      <alignment horizontal="center" vertical="center"/>
    </xf>
    <xf numFmtId="0" fontId="0" fillId="9" borderId="0" xfId="0" applyFill="1" applyAlignment="1">
      <alignment horizontal="center"/>
    </xf>
    <xf numFmtId="0" fontId="0" fillId="0" borderId="3" xfId="0" applyBorder="1"/>
    <xf numFmtId="0" fontId="0" fillId="4" borderId="3" xfId="0" applyFill="1" applyBorder="1"/>
    <xf numFmtId="0" fontId="0" fillId="0" borderId="4" xfId="0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0" fillId="8" borderId="5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9" borderId="7" xfId="0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1" fillId="7" borderId="6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0" fillId="2" borderId="6" xfId="0" applyFill="1" applyBorder="1"/>
    <xf numFmtId="0" fontId="0" fillId="2" borderId="6" xfId="0" applyFill="1" applyBorder="1" applyAlignment="1">
      <alignment horizontal="center" vertical="center"/>
    </xf>
    <xf numFmtId="0" fontId="0" fillId="0" borderId="6" xfId="0" applyBorder="1"/>
    <xf numFmtId="0" fontId="1" fillId="5" borderId="9" xfId="0" applyFont="1" applyFill="1" applyBorder="1" applyAlignment="1">
      <alignment horizontal="center" vertical="center"/>
    </xf>
    <xf numFmtId="0" fontId="0" fillId="8" borderId="9" xfId="0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0" fillId="3" borderId="10" xfId="0" applyFill="1" applyBorder="1"/>
    <xf numFmtId="0" fontId="0" fillId="4" borderId="10" xfId="0" applyFill="1" applyBorder="1"/>
    <xf numFmtId="0" fontId="0" fillId="10" borderId="7" xfId="0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2" fillId="10" borderId="6" xfId="0" applyFont="1" applyFill="1" applyBorder="1" applyAlignment="1">
      <alignment horizontal="center" vertical="center"/>
    </xf>
    <xf numFmtId="0" fontId="3" fillId="0" borderId="0" xfId="0" applyFont="1"/>
    <xf numFmtId="0" fontId="0" fillId="8" borderId="11" xfId="0" applyFill="1" applyBorder="1" applyProtection="1">
      <protection locked="0"/>
    </xf>
    <xf numFmtId="0" fontId="0" fillId="8" borderId="12" xfId="0" applyFill="1" applyBorder="1" applyProtection="1">
      <protection locked="0"/>
    </xf>
    <xf numFmtId="0" fontId="0" fillId="8" borderId="13" xfId="0" applyFill="1" applyBorder="1" applyProtection="1">
      <protection locked="0"/>
    </xf>
    <xf numFmtId="0" fontId="0" fillId="0" borderId="0" xfId="0" applyAlignment="1">
      <alignment horizontal="left"/>
    </xf>
    <xf numFmtId="0" fontId="1" fillId="11" borderId="14" xfId="0" applyFont="1" applyFill="1" applyBorder="1"/>
    <xf numFmtId="0" fontId="1" fillId="11" borderId="15" xfId="0" applyFont="1" applyFill="1" applyBorder="1"/>
    <xf numFmtId="0" fontId="1" fillId="5" borderId="15" xfId="0" applyFont="1" applyFill="1" applyBorder="1" applyAlignment="1">
      <alignment horizontal="left"/>
    </xf>
    <xf numFmtId="0" fontId="1" fillId="5" borderId="15" xfId="0" applyFont="1" applyFill="1" applyBorder="1"/>
    <xf numFmtId="0" fontId="0" fillId="0" borderId="15" xfId="0" applyBorder="1"/>
    <xf numFmtId="0" fontId="0" fillId="0" borderId="16" xfId="0" applyBorder="1"/>
    <xf numFmtId="0" fontId="1" fillId="12" borderId="14" xfId="0" applyFont="1" applyFill="1" applyBorder="1"/>
    <xf numFmtId="0" fontId="1" fillId="12" borderId="15" xfId="0" applyFont="1" applyFill="1" applyBorder="1" applyAlignment="1">
      <alignment horizontal="left"/>
    </xf>
    <xf numFmtId="0" fontId="1" fillId="12" borderId="15" xfId="0" applyFont="1" applyFill="1" applyBorder="1"/>
    <xf numFmtId="0" fontId="1" fillId="12" borderId="16" xfId="0" applyFont="1" applyFill="1" applyBorder="1" applyAlignment="1">
      <alignment horizontal="left"/>
    </xf>
    <xf numFmtId="0" fontId="1" fillId="11" borderId="16" xfId="0" applyFont="1" applyFill="1" applyBorder="1"/>
    <xf numFmtId="0" fontId="0" fillId="0" borderId="20" xfId="0" applyBorder="1"/>
    <xf numFmtId="0" fontId="4" fillId="0" borderId="21" xfId="0" applyFont="1" applyBorder="1"/>
    <xf numFmtId="0" fontId="1" fillId="13" borderId="14" xfId="0" applyFont="1" applyFill="1" applyBorder="1"/>
    <xf numFmtId="0" fontId="1" fillId="13" borderId="15" xfId="0" applyFont="1" applyFill="1" applyBorder="1"/>
    <xf numFmtId="164" fontId="0" fillId="0" borderId="0" xfId="0" applyNumberFormat="1" applyAlignment="1">
      <alignment horizontal="center"/>
    </xf>
    <xf numFmtId="164" fontId="0" fillId="0" borderId="23" xfId="0" applyNumberFormat="1" applyBorder="1" applyAlignment="1">
      <alignment horizontal="center"/>
    </xf>
    <xf numFmtId="0" fontId="0" fillId="8" borderId="0" xfId="0" applyFill="1" applyProtection="1">
      <protection locked="0"/>
    </xf>
    <xf numFmtId="0" fontId="4" fillId="14" borderId="6" xfId="0" applyFont="1" applyFill="1" applyBorder="1" applyAlignment="1">
      <alignment horizontal="center" vertical="center"/>
    </xf>
    <xf numFmtId="0" fontId="4" fillId="14" borderId="5" xfId="0" applyFont="1" applyFill="1" applyBorder="1" applyAlignment="1">
      <alignment horizontal="center" vertical="center"/>
    </xf>
    <xf numFmtId="0" fontId="4" fillId="14" borderId="4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6" fillId="8" borderId="5" xfId="0" applyFont="1" applyFill="1" applyBorder="1" applyAlignment="1" applyProtection="1">
      <alignment horizontal="center" vertical="center"/>
      <protection locked="0"/>
    </xf>
    <xf numFmtId="0" fontId="1" fillId="15" borderId="21" xfId="0" applyFont="1" applyFill="1" applyBorder="1"/>
    <xf numFmtId="0" fontId="0" fillId="8" borderId="1" xfId="0" applyFill="1" applyBorder="1" applyProtection="1">
      <protection locked="0"/>
    </xf>
    <xf numFmtId="164" fontId="0" fillId="0" borderId="0" xfId="0" applyNumberFormat="1"/>
    <xf numFmtId="164" fontId="1" fillId="12" borderId="17" xfId="0" applyNumberFormat="1" applyFont="1" applyFill="1" applyBorder="1"/>
    <xf numFmtId="164" fontId="1" fillId="12" borderId="18" xfId="0" applyNumberFormat="1" applyFont="1" applyFill="1" applyBorder="1"/>
    <xf numFmtId="164" fontId="1" fillId="12" borderId="19" xfId="0" applyNumberFormat="1" applyFont="1" applyFill="1" applyBorder="1"/>
    <xf numFmtId="164" fontId="1" fillId="13" borderId="17" xfId="0" applyNumberFormat="1" applyFont="1" applyFill="1" applyBorder="1"/>
    <xf numFmtId="164" fontId="1" fillId="5" borderId="18" xfId="0" applyNumberFormat="1" applyFont="1" applyFill="1" applyBorder="1"/>
    <xf numFmtId="164" fontId="1" fillId="13" borderId="18" xfId="0" applyNumberFormat="1" applyFont="1" applyFill="1" applyBorder="1"/>
    <xf numFmtId="164" fontId="0" fillId="0" borderId="18" xfId="0" applyNumberFormat="1" applyBorder="1"/>
    <xf numFmtId="164" fontId="0" fillId="0" borderId="19" xfId="0" applyNumberFormat="1" applyBorder="1"/>
    <xf numFmtId="164" fontId="1" fillId="11" borderId="17" xfId="0" applyNumberFormat="1" applyFont="1" applyFill="1" applyBorder="1"/>
    <xf numFmtId="164" fontId="1" fillId="11" borderId="18" xfId="0" applyNumberFormat="1" applyFont="1" applyFill="1" applyBorder="1"/>
    <xf numFmtId="164" fontId="1" fillId="11" borderId="19" xfId="0" applyNumberFormat="1" applyFont="1" applyFill="1" applyBorder="1"/>
    <xf numFmtId="164" fontId="1" fillId="15" borderId="24" xfId="0" applyNumberFormat="1" applyFont="1" applyFill="1" applyBorder="1"/>
    <xf numFmtId="0" fontId="1" fillId="7" borderId="9" xfId="0" applyFont="1" applyFill="1" applyBorder="1" applyAlignment="1">
      <alignment horizontal="center" vertical="center"/>
    </xf>
    <xf numFmtId="0" fontId="2" fillId="9" borderId="25" xfId="0" applyFont="1" applyFill="1" applyBorder="1" applyAlignment="1">
      <alignment horizontal="center"/>
    </xf>
    <xf numFmtId="0" fontId="4" fillId="14" borderId="26" xfId="0" applyFont="1" applyFill="1" applyBorder="1" applyAlignment="1">
      <alignment horizontal="center" vertical="center"/>
    </xf>
    <xf numFmtId="0" fontId="1" fillId="5" borderId="26" xfId="0" applyFont="1" applyFill="1" applyBorder="1" applyAlignment="1">
      <alignment horizontal="center" vertical="center"/>
    </xf>
    <xf numFmtId="0" fontId="1" fillId="7" borderId="26" xfId="0" applyFont="1" applyFill="1" applyBorder="1" applyAlignment="1">
      <alignment horizontal="center" vertical="center"/>
    </xf>
    <xf numFmtId="0" fontId="1" fillId="6" borderId="26" xfId="0" applyFont="1" applyFill="1" applyBorder="1" applyAlignment="1">
      <alignment horizontal="center" vertical="center"/>
    </xf>
    <xf numFmtId="0" fontId="0" fillId="9" borderId="26" xfId="0" applyFill="1" applyBorder="1" applyAlignment="1">
      <alignment horizontal="center" vertical="center"/>
    </xf>
    <xf numFmtId="0" fontId="0" fillId="2" borderId="26" xfId="0" applyFill="1" applyBorder="1"/>
    <xf numFmtId="0" fontId="0" fillId="2" borderId="26" xfId="0" applyFill="1" applyBorder="1" applyAlignment="1">
      <alignment horizontal="center" vertical="center"/>
    </xf>
    <xf numFmtId="0" fontId="0" fillId="0" borderId="27" xfId="0" applyBorder="1"/>
    <xf numFmtId="0" fontId="0" fillId="9" borderId="28" xfId="0" applyFill="1" applyBorder="1" applyAlignment="1">
      <alignment horizontal="center"/>
    </xf>
    <xf numFmtId="0" fontId="0" fillId="0" borderId="22" xfId="0" applyBorder="1" applyAlignment="1">
      <alignment horizontal="center" vertical="center"/>
    </xf>
    <xf numFmtId="0" fontId="0" fillId="0" borderId="29" xfId="0" applyBorder="1"/>
    <xf numFmtId="0" fontId="0" fillId="0" borderId="30" xfId="0" applyBorder="1"/>
    <xf numFmtId="0" fontId="0" fillId="0" borderId="31" xfId="0" applyBorder="1" applyAlignment="1">
      <alignment horizontal="center"/>
    </xf>
    <xf numFmtId="0" fontId="0" fillId="0" borderId="31" xfId="0" applyBorder="1"/>
    <xf numFmtId="0" fontId="0" fillId="0" borderId="32" xfId="0" applyBorder="1" applyAlignment="1">
      <alignment horizontal="center" vertical="center"/>
    </xf>
    <xf numFmtId="0" fontId="1" fillId="5" borderId="1" xfId="0" applyFont="1" applyFill="1" applyBorder="1"/>
    <xf numFmtId="0" fontId="1" fillId="7" borderId="1" xfId="0" applyFont="1" applyFill="1" applyBorder="1"/>
    <xf numFmtId="0" fontId="1" fillId="16" borderId="1" xfId="0" applyFont="1" applyFill="1" applyBorder="1"/>
    <xf numFmtId="0" fontId="7" fillId="16" borderId="1" xfId="0" applyFont="1" applyFill="1" applyBorder="1" applyProtection="1">
      <protection locked="0"/>
    </xf>
    <xf numFmtId="0" fontId="7" fillId="7" borderId="1" xfId="0" applyFont="1" applyFill="1" applyBorder="1" applyProtection="1">
      <protection locked="0"/>
    </xf>
    <xf numFmtId="0" fontId="7" fillId="5" borderId="1" xfId="0" applyFont="1" applyFill="1" applyBorder="1" applyProtection="1">
      <protection locked="0"/>
    </xf>
    <xf numFmtId="0" fontId="4" fillId="14" borderId="2" xfId="0" applyFont="1" applyFill="1" applyBorder="1"/>
    <xf numFmtId="0" fontId="8" fillId="14" borderId="2" xfId="0" applyFont="1" applyFill="1" applyBorder="1" applyProtection="1">
      <protection locked="0"/>
    </xf>
    <xf numFmtId="0" fontId="1" fillId="5" borderId="2" xfId="0" applyFont="1" applyFill="1" applyBorder="1"/>
    <xf numFmtId="0" fontId="7" fillId="5" borderId="2" xfId="0" applyFont="1" applyFill="1" applyBorder="1"/>
    <xf numFmtId="0" fontId="7" fillId="5" borderId="2" xfId="0" applyFont="1" applyFill="1" applyBorder="1" applyProtection="1">
      <protection locked="0"/>
    </xf>
    <xf numFmtId="0" fontId="7" fillId="7" borderId="1" xfId="0" applyFont="1" applyFill="1" applyBorder="1"/>
    <xf numFmtId="0" fontId="7" fillId="16" borderId="1" xfId="0" applyFont="1" applyFill="1" applyBorder="1"/>
    <xf numFmtId="0" fontId="4" fillId="14" borderId="1" xfId="0" applyFont="1" applyFill="1" applyBorder="1"/>
    <xf numFmtId="0" fontId="8" fillId="14" borderId="1" xfId="0" applyFont="1" applyFill="1" applyBorder="1"/>
    <xf numFmtId="0" fontId="8" fillId="14" borderId="1" xfId="0" applyFont="1" applyFill="1" applyBorder="1" applyProtection="1">
      <protection locked="0"/>
    </xf>
    <xf numFmtId="0" fontId="8" fillId="17" borderId="2" xfId="0" applyFont="1" applyFill="1" applyBorder="1" applyProtection="1">
      <protection locked="0"/>
    </xf>
    <xf numFmtId="0" fontId="8" fillId="17" borderId="1" xfId="0" applyFont="1" applyFill="1" applyBorder="1" applyProtection="1">
      <protection locked="0"/>
    </xf>
    <xf numFmtId="0" fontId="7" fillId="5" borderId="1" xfId="0" applyFont="1" applyFill="1" applyBorder="1"/>
    <xf numFmtId="0" fontId="1" fillId="7" borderId="2" xfId="0" applyFont="1" applyFill="1" applyBorder="1"/>
    <xf numFmtId="0" fontId="7" fillId="7" borderId="2" xfId="0" applyFont="1" applyFill="1" applyBorder="1"/>
    <xf numFmtId="0" fontId="7" fillId="7" borderId="2" xfId="0" applyFont="1" applyFill="1" applyBorder="1" applyProtection="1">
      <protection locked="0"/>
    </xf>
    <xf numFmtId="0" fontId="1" fillId="16" borderId="2" xfId="0" applyFont="1" applyFill="1" applyBorder="1"/>
    <xf numFmtId="0" fontId="7" fillId="16" borderId="2" xfId="0" applyFont="1" applyFill="1" applyBorder="1"/>
    <xf numFmtId="0" fontId="7" fillId="16" borderId="2" xfId="0" applyFont="1" applyFill="1" applyBorder="1" applyProtection="1">
      <protection locked="0"/>
    </xf>
    <xf numFmtId="0" fontId="5" fillId="0" borderId="22" xfId="0" applyFont="1" applyBorder="1" applyAlignment="1">
      <alignment horizontal="center" vertical="center"/>
    </xf>
    <xf numFmtId="0" fontId="1" fillId="7" borderId="0" xfId="0" applyFont="1" applyFill="1"/>
    <xf numFmtId="0" fontId="1" fillId="6" borderId="0" xfId="0" applyFont="1" applyFill="1"/>
    <xf numFmtId="0" fontId="1" fillId="5" borderId="0" xfId="0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5" borderId="0" xfId="0" applyFont="1" applyFill="1"/>
    <xf numFmtId="0" fontId="0" fillId="14" borderId="0" xfId="0" applyFill="1" applyBorder="1" applyAlignment="1">
      <alignment horizontal="center" vertical="center"/>
    </xf>
    <xf numFmtId="0" fontId="0" fillId="14" borderId="0" xfId="0" applyFill="1"/>
    <xf numFmtId="0" fontId="0" fillId="18" borderId="1" xfId="0" applyFill="1" applyBorder="1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 vertical="center"/>
    </xf>
    <xf numFmtId="0" fontId="4" fillId="14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49"/>
  <sheetViews>
    <sheetView tabSelected="1" zoomScaleNormal="100" workbookViewId="0">
      <selection activeCell="J116" sqref="J116"/>
    </sheetView>
  </sheetViews>
  <sheetFormatPr defaultRowHeight="15" x14ac:dyDescent="0.25"/>
  <cols>
    <col min="1" max="1" width="15.28515625" customWidth="1"/>
    <col min="2" max="2" width="18.7109375" customWidth="1"/>
    <col min="3" max="3" width="17.42578125" customWidth="1"/>
    <col min="4" max="4" width="17.85546875" customWidth="1"/>
    <col min="5" max="5" width="19" customWidth="1"/>
    <col min="6" max="6" width="13.85546875" customWidth="1"/>
    <col min="7" max="7" width="11.5703125" bestFit="1" customWidth="1"/>
    <col min="8" max="8" width="31.5703125" customWidth="1"/>
    <col min="9" max="9" width="23" customWidth="1"/>
    <col min="10" max="10" width="20.28515625" customWidth="1"/>
    <col min="11" max="11" width="21.28515625" customWidth="1"/>
    <col min="13" max="13" width="16.42578125" customWidth="1"/>
    <col min="14" max="16" width="14.28515625" customWidth="1"/>
    <col min="18" max="18" width="15.5703125" customWidth="1"/>
  </cols>
  <sheetData>
    <row r="1" spans="1:16" ht="15.75" thickBot="1" x14ac:dyDescent="0.3">
      <c r="A1" s="81" t="s">
        <v>0</v>
      </c>
      <c r="B1" s="82" t="s">
        <v>4</v>
      </c>
      <c r="C1" s="83" t="s">
        <v>2</v>
      </c>
      <c r="D1" s="84" t="s">
        <v>5</v>
      </c>
      <c r="E1" s="85" t="s">
        <v>3</v>
      </c>
      <c r="F1" s="86" t="s">
        <v>48</v>
      </c>
      <c r="G1" s="87"/>
      <c r="H1" s="88" t="s">
        <v>11</v>
      </c>
      <c r="I1" s="88" t="s">
        <v>14</v>
      </c>
      <c r="J1" s="88" t="s">
        <v>18</v>
      </c>
      <c r="K1" s="89"/>
      <c r="M1" s="132"/>
      <c r="N1" s="133"/>
      <c r="O1" s="134"/>
      <c r="P1" s="134"/>
    </row>
    <row r="2" spans="1:16" ht="15.75" thickTop="1" x14ac:dyDescent="0.25">
      <c r="A2" s="90" t="s">
        <v>1</v>
      </c>
      <c r="B2" s="12"/>
      <c r="C2" s="2"/>
      <c r="D2" s="62"/>
      <c r="E2" s="28"/>
      <c r="F2" s="9" t="s">
        <v>1</v>
      </c>
      <c r="G2" s="103" t="s">
        <v>8</v>
      </c>
      <c r="H2" s="113" t="s">
        <v>69</v>
      </c>
      <c r="I2" s="104" t="str">
        <f>VLOOKUP(H2,$A$134:$B$137,2,FALSE)</f>
        <v>Magnus H</v>
      </c>
      <c r="J2" s="104"/>
      <c r="K2" s="91"/>
      <c r="M2" s="132"/>
      <c r="N2" s="133"/>
      <c r="O2" s="134"/>
      <c r="P2" s="134"/>
    </row>
    <row r="3" spans="1:16" x14ac:dyDescent="0.25">
      <c r="A3" s="92" t="s">
        <v>6</v>
      </c>
      <c r="B3" s="60" t="str">
        <f>I2</f>
        <v>Magnus H</v>
      </c>
      <c r="C3" s="26" t="str">
        <f>I3</f>
        <v>Mathias s</v>
      </c>
      <c r="D3" s="13" t="str">
        <f>I4</f>
        <v>Ulf P</v>
      </c>
      <c r="E3" s="29" t="str">
        <f>I5</f>
        <v>Daniel L</v>
      </c>
      <c r="F3" s="1"/>
      <c r="G3" s="97" t="s">
        <v>17</v>
      </c>
      <c r="H3" s="114" t="s">
        <v>64</v>
      </c>
      <c r="I3" s="102" t="str">
        <f>VLOOKUP(H3,$A$138:$B$141,2,FALSE)</f>
        <v>Mathias s</v>
      </c>
      <c r="J3" s="102"/>
      <c r="K3" s="91"/>
      <c r="M3" s="132"/>
      <c r="N3" s="133"/>
      <c r="O3" s="134"/>
      <c r="P3" s="134"/>
    </row>
    <row r="4" spans="1:16" x14ac:dyDescent="0.25">
      <c r="A4" s="92" t="s">
        <v>7</v>
      </c>
      <c r="B4" s="60" t="str">
        <f>H2</f>
        <v>West raceway</v>
      </c>
      <c r="C4" s="26" t="str">
        <f>H3</f>
        <v>Marks Raceway</v>
      </c>
      <c r="D4" s="13" t="str">
        <f>H4</f>
        <v>Team Jäger</v>
      </c>
      <c r="E4" s="29" t="str">
        <f>H5</f>
        <v>KSR</v>
      </c>
      <c r="F4" s="1"/>
      <c r="G4" s="98" t="s">
        <v>9</v>
      </c>
      <c r="H4" s="114" t="s">
        <v>49</v>
      </c>
      <c r="I4" s="101" t="str">
        <f>VLOOKUP(H4,$A$142:$B$145,2,FALSE)</f>
        <v>Ulf P</v>
      </c>
      <c r="J4" s="101"/>
      <c r="K4" s="91"/>
      <c r="M4" s="132"/>
      <c r="N4" s="133"/>
      <c r="O4" s="134"/>
      <c r="P4" s="134"/>
    </row>
    <row r="5" spans="1:16" x14ac:dyDescent="0.25">
      <c r="A5" s="92" t="s">
        <v>12</v>
      </c>
      <c r="B5" s="14">
        <v>181.38</v>
      </c>
      <c r="C5" s="27">
        <v>185.6</v>
      </c>
      <c r="D5" s="64">
        <v>189.28</v>
      </c>
      <c r="E5" s="14">
        <v>200.57</v>
      </c>
      <c r="F5" s="1"/>
      <c r="G5" s="99" t="s">
        <v>10</v>
      </c>
      <c r="H5" s="114" t="s">
        <v>52</v>
      </c>
      <c r="I5" s="100" t="str">
        <f>VLOOKUP(H5,$A$146:$B$149,2,FALSE)</f>
        <v>Daniel L</v>
      </c>
      <c r="J5" s="100"/>
      <c r="K5" s="91"/>
      <c r="M5" s="135"/>
      <c r="N5" s="134"/>
      <c r="O5" s="134"/>
      <c r="P5" s="134"/>
    </row>
    <row r="6" spans="1:16" x14ac:dyDescent="0.25">
      <c r="A6" s="93" t="s">
        <v>13</v>
      </c>
      <c r="B6" s="60">
        <f>B5</f>
        <v>181.38</v>
      </c>
      <c r="C6" s="26">
        <f>C5</f>
        <v>185.6</v>
      </c>
      <c r="D6" s="13">
        <f>D5</f>
        <v>189.28</v>
      </c>
      <c r="E6" s="29">
        <f>E5</f>
        <v>200.57</v>
      </c>
      <c r="F6" s="94"/>
      <c r="G6" s="95"/>
      <c r="H6" s="95"/>
      <c r="I6" s="95"/>
      <c r="J6" s="95"/>
      <c r="K6" s="96"/>
      <c r="M6" s="135"/>
      <c r="N6" s="134"/>
      <c r="O6" s="134"/>
      <c r="P6" s="134"/>
    </row>
    <row r="7" spans="1:16" ht="15.75" thickBot="1" x14ac:dyDescent="0.3">
      <c r="A7" s="31"/>
      <c r="B7" s="15"/>
      <c r="C7" s="4"/>
      <c r="D7" s="63"/>
      <c r="E7" s="15"/>
      <c r="F7" s="6"/>
      <c r="G7" s="3"/>
      <c r="H7" s="3"/>
      <c r="I7" s="3"/>
      <c r="J7" s="3"/>
      <c r="K7" s="4"/>
      <c r="M7" s="135"/>
      <c r="N7" s="134"/>
      <c r="O7" s="134"/>
      <c r="P7" s="134"/>
    </row>
    <row r="8" spans="1:16" ht="16.5" thickTop="1" thickBot="1" x14ac:dyDescent="0.3">
      <c r="A8" s="18" t="s">
        <v>15</v>
      </c>
      <c r="B8" s="59" t="s">
        <v>4</v>
      </c>
      <c r="C8" s="20" t="s">
        <v>2</v>
      </c>
      <c r="D8" s="19" t="s">
        <v>5</v>
      </c>
      <c r="E8" s="22" t="s">
        <v>3</v>
      </c>
      <c r="F8" s="34"/>
      <c r="G8" s="23"/>
      <c r="H8" s="24" t="s">
        <v>11</v>
      </c>
      <c r="I8" s="24" t="s">
        <v>14</v>
      </c>
      <c r="J8" s="24" t="s">
        <v>18</v>
      </c>
      <c r="K8" s="21"/>
      <c r="M8" s="135"/>
      <c r="N8" s="134"/>
      <c r="O8" s="134"/>
      <c r="P8" s="134"/>
    </row>
    <row r="9" spans="1:16" ht="15.75" thickTop="1" x14ac:dyDescent="0.25">
      <c r="A9" s="17" t="s">
        <v>16</v>
      </c>
      <c r="B9" s="12"/>
      <c r="C9" s="2"/>
      <c r="D9" s="63"/>
      <c r="E9" s="12"/>
      <c r="F9" s="9" t="s">
        <v>16</v>
      </c>
      <c r="G9" s="105" t="s">
        <v>8</v>
      </c>
      <c r="H9" s="106" t="str">
        <f>H2</f>
        <v>West raceway</v>
      </c>
      <c r="I9" s="102" t="str">
        <f>VLOOKUP(H9,$A$138:$B$141,2,FALSE)</f>
        <v>Henrik Frid</v>
      </c>
      <c r="J9" s="107"/>
      <c r="K9" s="2"/>
      <c r="M9" s="135"/>
      <c r="N9" s="134"/>
      <c r="O9" s="134"/>
      <c r="P9" s="134"/>
    </row>
    <row r="10" spans="1:16" x14ac:dyDescent="0.25">
      <c r="A10" s="10" t="s">
        <v>6</v>
      </c>
      <c r="B10" s="60" t="str">
        <f>I12</f>
        <v>Henrik S</v>
      </c>
      <c r="C10" s="26" t="str">
        <f>I9</f>
        <v>Henrik Frid</v>
      </c>
      <c r="D10" s="13" t="str">
        <f>I10</f>
        <v>Linus O</v>
      </c>
      <c r="E10" s="29" t="str">
        <f>I11</f>
        <v>Jesper</v>
      </c>
      <c r="F10" s="1"/>
      <c r="G10" s="98" t="s">
        <v>17</v>
      </c>
      <c r="H10" s="108" t="str">
        <f>H3</f>
        <v>Marks Raceway</v>
      </c>
      <c r="I10" s="101" t="str">
        <f>VLOOKUP(H10,$A$142:$B$145,2,FALSE)</f>
        <v>Linus O</v>
      </c>
      <c r="J10" s="101"/>
      <c r="K10" s="2"/>
      <c r="M10" s="135"/>
      <c r="N10" s="134"/>
      <c r="O10" s="134"/>
      <c r="P10" s="134"/>
    </row>
    <row r="11" spans="1:16" x14ac:dyDescent="0.25">
      <c r="A11" s="10" t="s">
        <v>7</v>
      </c>
      <c r="B11" s="60" t="str">
        <f>H12</f>
        <v>KSR</v>
      </c>
      <c r="C11" s="26" t="str">
        <f>H9</f>
        <v>West raceway</v>
      </c>
      <c r="D11" s="13" t="str">
        <f>H10</f>
        <v>Marks Raceway</v>
      </c>
      <c r="E11" s="29" t="str">
        <f>H11</f>
        <v>Team Jäger</v>
      </c>
      <c r="F11" s="1"/>
      <c r="G11" s="99" t="s">
        <v>9</v>
      </c>
      <c r="H11" s="109" t="str">
        <f>H4</f>
        <v>Team Jäger</v>
      </c>
      <c r="I11" s="100" t="str">
        <f>VLOOKUP(H11,$A$146:$B$149,2,FALSE)</f>
        <v>Jesper</v>
      </c>
      <c r="J11" s="100"/>
      <c r="K11" s="2"/>
      <c r="M11" s="135"/>
      <c r="N11" s="134"/>
      <c r="O11" s="134"/>
      <c r="P11" s="134"/>
    </row>
    <row r="12" spans="1:16" x14ac:dyDescent="0.25">
      <c r="A12" s="10" t="s">
        <v>12</v>
      </c>
      <c r="B12" s="14">
        <v>198.31</v>
      </c>
      <c r="C12" s="27">
        <v>188</v>
      </c>
      <c r="D12" s="64">
        <v>191.75</v>
      </c>
      <c r="E12" s="14">
        <v>194.87</v>
      </c>
      <c r="F12" s="1"/>
      <c r="G12" s="110" t="s">
        <v>10</v>
      </c>
      <c r="H12" s="111" t="str">
        <f>H5</f>
        <v>KSR</v>
      </c>
      <c r="I12" s="112" t="str">
        <f>VLOOKUP(H12,$A$134:$B$137,2,FALSE)</f>
        <v>Henrik S</v>
      </c>
      <c r="J12" s="112"/>
      <c r="K12" s="2"/>
      <c r="M12" s="135"/>
      <c r="N12" s="134"/>
      <c r="O12" s="134"/>
      <c r="P12" s="134"/>
    </row>
    <row r="13" spans="1:16" x14ac:dyDescent="0.25">
      <c r="A13" s="10" t="s">
        <v>13</v>
      </c>
      <c r="B13" s="60">
        <f>E5+B12</f>
        <v>398.88</v>
      </c>
      <c r="C13" s="26">
        <f>B5+C12</f>
        <v>369.38</v>
      </c>
      <c r="D13" s="13">
        <f>C5+D12</f>
        <v>377.35</v>
      </c>
      <c r="E13" s="29">
        <f>D5+E12</f>
        <v>384.15</v>
      </c>
      <c r="F13" s="1"/>
      <c r="M13" s="135"/>
      <c r="N13" s="134"/>
      <c r="O13" s="134"/>
      <c r="P13" s="134"/>
    </row>
    <row r="14" spans="1:16" ht="15.75" thickBot="1" x14ac:dyDescent="0.3">
      <c r="A14" s="31"/>
      <c r="B14" s="15"/>
      <c r="C14" s="4"/>
      <c r="D14" s="63"/>
      <c r="E14" s="30"/>
      <c r="F14" s="6"/>
      <c r="G14" s="3"/>
      <c r="H14" s="3"/>
      <c r="I14" s="3"/>
      <c r="J14" s="3"/>
      <c r="K14" s="3"/>
      <c r="M14" s="135"/>
      <c r="N14" s="134"/>
      <c r="O14" s="134"/>
      <c r="P14" s="134"/>
    </row>
    <row r="15" spans="1:16" ht="16.5" thickTop="1" thickBot="1" x14ac:dyDescent="0.3">
      <c r="A15" s="18" t="s">
        <v>22</v>
      </c>
      <c r="B15" s="59" t="s">
        <v>4</v>
      </c>
      <c r="C15" s="20" t="s">
        <v>2</v>
      </c>
      <c r="D15" s="19" t="s">
        <v>5</v>
      </c>
      <c r="E15" s="22" t="s">
        <v>3</v>
      </c>
      <c r="F15" s="34"/>
      <c r="G15" s="23"/>
      <c r="H15" s="24" t="s">
        <v>11</v>
      </c>
      <c r="I15" s="24" t="s">
        <v>14</v>
      </c>
      <c r="J15" s="24" t="s">
        <v>18</v>
      </c>
      <c r="K15" s="25"/>
      <c r="M15" s="135"/>
      <c r="N15" s="134"/>
      <c r="O15" s="134"/>
      <c r="P15" s="134"/>
    </row>
    <row r="16" spans="1:16" ht="15.75" thickTop="1" x14ac:dyDescent="0.25">
      <c r="A16" s="17" t="s">
        <v>20</v>
      </c>
      <c r="B16" s="12"/>
      <c r="C16" s="2"/>
      <c r="D16" s="63"/>
      <c r="E16" s="12"/>
      <c r="F16" s="9" t="s">
        <v>20</v>
      </c>
      <c r="G16" s="116" t="s">
        <v>8</v>
      </c>
      <c r="H16" s="117" t="str">
        <f>H9</f>
        <v>West raceway</v>
      </c>
      <c r="I16" s="101" t="str">
        <f>VLOOKUP(H16,$A$142:$B$145,2,FALSE)</f>
        <v>Mats Löfström</v>
      </c>
      <c r="J16" s="118"/>
      <c r="K16" s="2"/>
      <c r="M16" s="135"/>
      <c r="N16" s="134"/>
      <c r="O16" s="134"/>
      <c r="P16" s="134"/>
    </row>
    <row r="17" spans="1:11" x14ac:dyDescent="0.25">
      <c r="A17" s="10" t="s">
        <v>6</v>
      </c>
      <c r="B17" s="60" t="str">
        <f>I18</f>
        <v>Carsten</v>
      </c>
      <c r="C17" s="26" t="str">
        <f>I19</f>
        <v>Björn</v>
      </c>
      <c r="D17" s="13" t="str">
        <f>I16</f>
        <v>Mats Löfström</v>
      </c>
      <c r="E17" s="29" t="str">
        <f>I17</f>
        <v>Ben</v>
      </c>
      <c r="F17" s="1"/>
      <c r="G17" s="99" t="s">
        <v>17</v>
      </c>
      <c r="H17" s="109" t="str">
        <f>H10</f>
        <v>Marks Raceway</v>
      </c>
      <c r="I17" s="100" t="str">
        <f>VLOOKUP(H17,$A$146:$B$149,2,FALSE)</f>
        <v>Ben</v>
      </c>
      <c r="J17" s="100"/>
      <c r="K17" s="2"/>
    </row>
    <row r="18" spans="1:11" x14ac:dyDescent="0.25">
      <c r="A18" s="10" t="s">
        <v>7</v>
      </c>
      <c r="B18" s="60" t="str">
        <f>H18</f>
        <v>Team Jäger</v>
      </c>
      <c r="C18" s="26" t="str">
        <f>H19</f>
        <v>KSR</v>
      </c>
      <c r="D18" s="13" t="str">
        <f>H16</f>
        <v>West raceway</v>
      </c>
      <c r="E18" s="29" t="str">
        <f>H17</f>
        <v>Marks Raceway</v>
      </c>
      <c r="F18" s="1"/>
      <c r="G18" s="110" t="s">
        <v>9</v>
      </c>
      <c r="H18" s="111" t="str">
        <f>H11</f>
        <v>Team Jäger</v>
      </c>
      <c r="I18" s="112" t="str">
        <f>VLOOKUP(H18,$A$134:$B$137,2,FALSE)</f>
        <v>Carsten</v>
      </c>
      <c r="J18" s="112"/>
      <c r="K18" s="2"/>
    </row>
    <row r="19" spans="1:11" x14ac:dyDescent="0.25">
      <c r="A19" s="10" t="s">
        <v>12</v>
      </c>
      <c r="B19" s="14">
        <v>190.07</v>
      </c>
      <c r="C19" s="27">
        <v>203.59</v>
      </c>
      <c r="D19" s="64">
        <v>190.73</v>
      </c>
      <c r="E19" s="14">
        <v>182.71</v>
      </c>
      <c r="F19" s="1"/>
      <c r="G19" s="97" t="s">
        <v>10</v>
      </c>
      <c r="H19" s="115" t="str">
        <f>H12</f>
        <v>KSR</v>
      </c>
      <c r="I19" s="102" t="str">
        <f>VLOOKUP(H19,$A$138:$B$141,2,FALSE)</f>
        <v>Björn</v>
      </c>
      <c r="J19" s="102"/>
      <c r="K19" s="2"/>
    </row>
    <row r="20" spans="1:11" x14ac:dyDescent="0.25">
      <c r="A20" s="10" t="s">
        <v>13</v>
      </c>
      <c r="B20" s="60">
        <f>D5+E12+B19</f>
        <v>574.22</v>
      </c>
      <c r="C20" s="26">
        <f>E5+B12+C19</f>
        <v>602.47</v>
      </c>
      <c r="D20" s="13">
        <f>B5+C12+D19</f>
        <v>560.11</v>
      </c>
      <c r="E20" s="29">
        <f>C5+D12+E19</f>
        <v>560.06000000000006</v>
      </c>
      <c r="F20" s="1"/>
    </row>
    <row r="21" spans="1:11" ht="15.75" thickBot="1" x14ac:dyDescent="0.3">
      <c r="A21" s="31"/>
      <c r="B21" s="15"/>
      <c r="C21" s="4"/>
      <c r="D21" s="63"/>
      <c r="E21" s="15"/>
      <c r="F21" s="6"/>
      <c r="G21" s="3"/>
      <c r="H21" s="3"/>
      <c r="I21" s="3"/>
      <c r="J21" s="3"/>
      <c r="K21" s="3"/>
    </row>
    <row r="22" spans="1:11" ht="16.5" thickTop="1" thickBot="1" x14ac:dyDescent="0.3">
      <c r="A22" s="18" t="s">
        <v>23</v>
      </c>
      <c r="B22" s="59" t="s">
        <v>4</v>
      </c>
      <c r="C22" s="20" t="s">
        <v>2</v>
      </c>
      <c r="D22" s="19" t="s">
        <v>5</v>
      </c>
      <c r="E22" s="22" t="s">
        <v>3</v>
      </c>
      <c r="F22" s="34"/>
      <c r="G22" s="23"/>
      <c r="H22" s="24" t="s">
        <v>11</v>
      </c>
      <c r="I22" s="24" t="s">
        <v>14</v>
      </c>
      <c r="J22" s="24" t="s">
        <v>18</v>
      </c>
      <c r="K22" s="25"/>
    </row>
    <row r="23" spans="1:11" ht="15.75" thickTop="1" x14ac:dyDescent="0.25">
      <c r="A23" s="17" t="s">
        <v>21</v>
      </c>
      <c r="B23" s="12"/>
      <c r="C23" s="2"/>
      <c r="D23" s="63"/>
      <c r="E23" s="12"/>
      <c r="F23" s="9" t="s">
        <v>21</v>
      </c>
      <c r="G23" s="119" t="s">
        <v>8</v>
      </c>
      <c r="H23" s="120" t="str">
        <f>H16</f>
        <v>West raceway</v>
      </c>
      <c r="I23" s="100" t="str">
        <f>VLOOKUP(H23,$A$146:$B$149,2,FALSE)</f>
        <v>Pompe</v>
      </c>
      <c r="J23" s="121"/>
      <c r="K23" s="2"/>
    </row>
    <row r="24" spans="1:11" x14ac:dyDescent="0.25">
      <c r="A24" s="10" t="s">
        <v>6</v>
      </c>
      <c r="B24" s="60" t="str">
        <f>I24</f>
        <v>Daniel S</v>
      </c>
      <c r="C24" s="26" t="str">
        <f>I25</f>
        <v>Polly</v>
      </c>
      <c r="D24" s="13" t="str">
        <f>I26</f>
        <v>Oskar E</v>
      </c>
      <c r="E24" s="29" t="str">
        <f>I23</f>
        <v>Pompe</v>
      </c>
      <c r="F24" s="1"/>
      <c r="G24" s="110" t="s">
        <v>17</v>
      </c>
      <c r="H24" s="111" t="str">
        <f>H17</f>
        <v>Marks Raceway</v>
      </c>
      <c r="I24" s="112" t="str">
        <f>VLOOKUP(H24,$A$134:$B$137,2,FALSE)</f>
        <v>Daniel S</v>
      </c>
      <c r="J24" s="112"/>
      <c r="K24" s="2"/>
    </row>
    <row r="25" spans="1:11" x14ac:dyDescent="0.25">
      <c r="A25" s="10" t="s">
        <v>7</v>
      </c>
      <c r="B25" s="60" t="str">
        <f>H24</f>
        <v>Marks Raceway</v>
      </c>
      <c r="C25" s="26" t="str">
        <f>H25</f>
        <v>Team Jäger</v>
      </c>
      <c r="D25" s="13" t="str">
        <f>H26</f>
        <v>KSR</v>
      </c>
      <c r="E25" s="29" t="str">
        <f>H23</f>
        <v>West raceway</v>
      </c>
      <c r="F25" s="1"/>
      <c r="G25" s="97" t="s">
        <v>9</v>
      </c>
      <c r="H25" s="115" t="str">
        <f>H18</f>
        <v>Team Jäger</v>
      </c>
      <c r="I25" s="102" t="str">
        <f>VLOOKUP(H25,$A$138:$B$141,2,FALSE)</f>
        <v>Polly</v>
      </c>
      <c r="J25" s="102"/>
      <c r="K25" s="2"/>
    </row>
    <row r="26" spans="1:11" x14ac:dyDescent="0.25">
      <c r="A26" s="10" t="s">
        <v>12</v>
      </c>
      <c r="B26" s="14">
        <v>178.14</v>
      </c>
      <c r="C26" s="27">
        <v>200.67</v>
      </c>
      <c r="D26" s="64">
        <v>211.47</v>
      </c>
      <c r="E26" s="14">
        <v>183.33</v>
      </c>
      <c r="F26" s="1"/>
      <c r="G26" s="98" t="s">
        <v>10</v>
      </c>
      <c r="H26" s="108" t="str">
        <f>H19</f>
        <v>KSR</v>
      </c>
      <c r="I26" s="101" t="str">
        <f>VLOOKUP(H26,$A$142:$B$145,2,FALSE)</f>
        <v>Oskar E</v>
      </c>
      <c r="J26" s="101"/>
      <c r="K26" s="2"/>
    </row>
    <row r="27" spans="1:11" x14ac:dyDescent="0.25">
      <c r="A27" s="10" t="s">
        <v>13</v>
      </c>
      <c r="B27" s="60">
        <f>C5+D12+E19+B26</f>
        <v>738.2</v>
      </c>
      <c r="C27" s="26">
        <f>D5+E12+B19+C26</f>
        <v>774.89</v>
      </c>
      <c r="D27" s="80">
        <f>E5+B12+C19+D26</f>
        <v>813.94</v>
      </c>
      <c r="E27" s="29">
        <f>B5+C12+D19+E26</f>
        <v>743.44</v>
      </c>
      <c r="F27" s="1"/>
    </row>
    <row r="28" spans="1:11" ht="15.75" thickBot="1" x14ac:dyDescent="0.3">
      <c r="A28" s="32"/>
      <c r="B28" s="16"/>
      <c r="C28" s="8"/>
      <c r="D28" s="63"/>
      <c r="E28" s="16"/>
      <c r="F28" s="7"/>
      <c r="G28" s="5"/>
      <c r="H28" s="5"/>
      <c r="I28" s="5" t="s">
        <v>63</v>
      </c>
      <c r="J28" s="5"/>
      <c r="K28" s="5"/>
    </row>
    <row r="29" spans="1:11" ht="16.5" thickTop="1" thickBot="1" x14ac:dyDescent="0.3">
      <c r="A29" s="18" t="s">
        <v>24</v>
      </c>
      <c r="B29" s="59" t="s">
        <v>4</v>
      </c>
      <c r="C29" s="20" t="s">
        <v>2</v>
      </c>
      <c r="D29" s="19" t="s">
        <v>5</v>
      </c>
      <c r="E29" s="22" t="s">
        <v>3</v>
      </c>
      <c r="F29" s="34"/>
      <c r="G29" s="23"/>
      <c r="H29" s="24" t="s">
        <v>11</v>
      </c>
      <c r="I29" s="24" t="s">
        <v>14</v>
      </c>
      <c r="J29" s="24" t="s">
        <v>18</v>
      </c>
      <c r="K29" s="25"/>
    </row>
    <row r="30" spans="1:11" ht="15.75" thickTop="1" x14ac:dyDescent="0.25">
      <c r="A30" s="17" t="s">
        <v>28</v>
      </c>
      <c r="B30" s="12"/>
      <c r="C30" s="2"/>
      <c r="D30" s="63"/>
      <c r="E30" s="12"/>
      <c r="F30" s="9" t="s">
        <v>28</v>
      </c>
      <c r="G30" s="103" t="s">
        <v>8</v>
      </c>
      <c r="H30" s="104" t="str">
        <f>H23</f>
        <v>West raceway</v>
      </c>
      <c r="I30" s="112" t="str">
        <f>VLOOKUP(H30,$A$134:$B$137,2,FALSE)</f>
        <v>Magnus H</v>
      </c>
      <c r="J30" s="104"/>
      <c r="K30" s="2"/>
    </row>
    <row r="31" spans="1:11" x14ac:dyDescent="0.25">
      <c r="A31" s="10" t="s">
        <v>6</v>
      </c>
      <c r="B31" s="60" t="str">
        <f>I30</f>
        <v>Magnus H</v>
      </c>
      <c r="C31" s="26" t="str">
        <f>I31</f>
        <v>Mathias s</v>
      </c>
      <c r="D31" s="13" t="str">
        <f>I32</f>
        <v>Ulf P</v>
      </c>
      <c r="E31" s="29" t="str">
        <f>I33</f>
        <v>Daniel L</v>
      </c>
      <c r="F31" s="1"/>
      <c r="G31" s="97" t="s">
        <v>17</v>
      </c>
      <c r="H31" s="102" t="str">
        <f>H24</f>
        <v>Marks Raceway</v>
      </c>
      <c r="I31" s="102" t="str">
        <f>VLOOKUP(H31,$A$138:$B$141,2,FALSE)</f>
        <v>Mathias s</v>
      </c>
      <c r="J31" s="102"/>
      <c r="K31" s="2"/>
    </row>
    <row r="32" spans="1:11" x14ac:dyDescent="0.25">
      <c r="A32" s="10" t="s">
        <v>7</v>
      </c>
      <c r="B32" s="60" t="str">
        <f>H30</f>
        <v>West raceway</v>
      </c>
      <c r="C32" s="26" t="str">
        <f>H31</f>
        <v>Marks Raceway</v>
      </c>
      <c r="D32" s="13" t="str">
        <f>H32</f>
        <v>Team Jäger</v>
      </c>
      <c r="E32" s="29" t="str">
        <f>H33</f>
        <v>KSR</v>
      </c>
      <c r="F32" s="1"/>
      <c r="G32" s="98" t="s">
        <v>9</v>
      </c>
      <c r="H32" s="101" t="str">
        <f>H25</f>
        <v>Team Jäger</v>
      </c>
      <c r="I32" s="101" t="str">
        <f>VLOOKUP(H32,$A$142:$B$145,2,FALSE)</f>
        <v>Ulf P</v>
      </c>
      <c r="J32" s="101"/>
      <c r="K32" s="2"/>
    </row>
    <row r="33" spans="1:11" x14ac:dyDescent="0.25">
      <c r="A33" s="10" t="s">
        <v>12</v>
      </c>
      <c r="B33" s="14">
        <v>178.14</v>
      </c>
      <c r="C33" s="27">
        <v>171.12</v>
      </c>
      <c r="D33" s="64">
        <v>192.89</v>
      </c>
      <c r="E33" s="14">
        <v>201.8</v>
      </c>
      <c r="F33" s="1"/>
      <c r="G33" s="99" t="s">
        <v>10</v>
      </c>
      <c r="H33" s="100" t="str">
        <f>H26</f>
        <v>KSR</v>
      </c>
      <c r="I33" s="100" t="str">
        <f>VLOOKUP(H33,$A$146:$B$149,2,FALSE)</f>
        <v>Daniel L</v>
      </c>
      <c r="J33" s="100"/>
      <c r="K33" s="2"/>
    </row>
    <row r="34" spans="1:11" x14ac:dyDescent="0.25">
      <c r="A34" s="10" t="s">
        <v>13</v>
      </c>
      <c r="B34" s="60">
        <f>B5+C12+D19+E26+B33</f>
        <v>921.58</v>
      </c>
      <c r="C34" s="26">
        <f>C5+D12+E19+B26+C33</f>
        <v>909.32</v>
      </c>
      <c r="D34" s="13">
        <f>D5+E12+B19+C26+D33</f>
        <v>967.78</v>
      </c>
      <c r="E34" s="29">
        <f>E5+B12+C19+D26+E33</f>
        <v>1015.74</v>
      </c>
      <c r="F34" s="1"/>
      <c r="K34" s="2"/>
    </row>
    <row r="35" spans="1:11" ht="15.75" thickBot="1" x14ac:dyDescent="0.3">
      <c r="A35" s="31"/>
      <c r="B35" s="15"/>
      <c r="C35" s="4"/>
      <c r="D35" s="63"/>
      <c r="E35" s="15"/>
      <c r="F35" s="6"/>
      <c r="G35" s="3"/>
      <c r="H35" s="3"/>
      <c r="I35" s="3"/>
      <c r="J35" s="3"/>
      <c r="K35" s="4"/>
    </row>
    <row r="36" spans="1:11" ht="16.5" thickTop="1" thickBot="1" x14ac:dyDescent="0.3">
      <c r="A36" s="35" t="s">
        <v>25</v>
      </c>
      <c r="B36" s="59" t="s">
        <v>4</v>
      </c>
      <c r="C36" s="20" t="s">
        <v>2</v>
      </c>
      <c r="D36" s="19" t="s">
        <v>5</v>
      </c>
      <c r="E36" s="22" t="s">
        <v>3</v>
      </c>
      <c r="F36" s="34"/>
      <c r="G36" s="23"/>
      <c r="H36" s="24" t="s">
        <v>11</v>
      </c>
      <c r="I36" s="24" t="s">
        <v>14</v>
      </c>
      <c r="J36" s="24" t="s">
        <v>18</v>
      </c>
      <c r="K36" s="21"/>
    </row>
    <row r="37" spans="1:11" ht="15.75" thickTop="1" x14ac:dyDescent="0.25">
      <c r="A37" s="33" t="s">
        <v>29</v>
      </c>
      <c r="B37" s="12"/>
      <c r="C37" s="2"/>
      <c r="D37" s="63"/>
      <c r="E37" s="12"/>
      <c r="F37" s="9" t="s">
        <v>29</v>
      </c>
      <c r="G37" s="105" t="s">
        <v>8</v>
      </c>
      <c r="H37" s="106" t="str">
        <f>H30</f>
        <v>West raceway</v>
      </c>
      <c r="I37" s="102" t="str">
        <f>VLOOKUP(H37,$A$138:$B$141,2,FALSE)</f>
        <v>Henrik Frid</v>
      </c>
      <c r="J37" s="107"/>
      <c r="K37" s="2"/>
    </row>
    <row r="38" spans="1:11" x14ac:dyDescent="0.25">
      <c r="A38" s="10" t="s">
        <v>6</v>
      </c>
      <c r="B38" s="60" t="str">
        <f>I40</f>
        <v>Henrik S</v>
      </c>
      <c r="C38" s="26" t="str">
        <f>I37</f>
        <v>Henrik Frid</v>
      </c>
      <c r="D38" s="13" t="str">
        <f>I38</f>
        <v>Linus O</v>
      </c>
      <c r="E38" s="29" t="str">
        <f>I39</f>
        <v>Jesper</v>
      </c>
      <c r="F38" s="1"/>
      <c r="G38" s="98" t="s">
        <v>17</v>
      </c>
      <c r="H38" s="108" t="str">
        <f>H31</f>
        <v>Marks Raceway</v>
      </c>
      <c r="I38" s="101" t="str">
        <f>VLOOKUP(H38,$A$142:$B$145,2,FALSE)</f>
        <v>Linus O</v>
      </c>
      <c r="J38" s="101"/>
      <c r="K38" s="2"/>
    </row>
    <row r="39" spans="1:11" x14ac:dyDescent="0.25">
      <c r="A39" s="10" t="s">
        <v>7</v>
      </c>
      <c r="B39" s="60" t="str">
        <f>H40</f>
        <v>KSR</v>
      </c>
      <c r="C39" s="26" t="str">
        <f>H37</f>
        <v>West raceway</v>
      </c>
      <c r="D39" s="13" t="str">
        <f>H38</f>
        <v>Marks Raceway</v>
      </c>
      <c r="E39" s="29" t="str">
        <f>H39</f>
        <v>Team Jäger</v>
      </c>
      <c r="F39" s="1"/>
      <c r="G39" s="99" t="s">
        <v>9</v>
      </c>
      <c r="H39" s="109" t="str">
        <f>H32</f>
        <v>Team Jäger</v>
      </c>
      <c r="I39" s="100" t="str">
        <f>VLOOKUP(H39,$A$146:$B$149,2,FALSE)</f>
        <v>Jesper</v>
      </c>
      <c r="J39" s="100"/>
      <c r="K39" s="2"/>
    </row>
    <row r="40" spans="1:11" x14ac:dyDescent="0.25">
      <c r="A40" s="10" t="s">
        <v>12</v>
      </c>
      <c r="B40" s="14">
        <v>197.35</v>
      </c>
      <c r="C40" s="27">
        <v>135.99</v>
      </c>
      <c r="D40" s="64">
        <v>193.52</v>
      </c>
      <c r="E40" s="14">
        <v>200.18</v>
      </c>
      <c r="F40" s="1"/>
      <c r="G40" s="110" t="s">
        <v>10</v>
      </c>
      <c r="H40" s="111" t="str">
        <f>H33</f>
        <v>KSR</v>
      </c>
      <c r="I40" s="112" t="str">
        <f>VLOOKUP(H40,$A$134:$B$137,2,FALSE)</f>
        <v>Henrik S</v>
      </c>
      <c r="J40" s="112"/>
      <c r="K40" s="2"/>
    </row>
    <row r="41" spans="1:11" x14ac:dyDescent="0.25">
      <c r="A41" s="10" t="s">
        <v>13</v>
      </c>
      <c r="B41" s="60">
        <f>E5+B12+C19+D26+E33+B40</f>
        <v>1213.0899999999999</v>
      </c>
      <c r="C41" s="26">
        <f>B5+C12+D19+E26+B33+C40</f>
        <v>1057.5700000000002</v>
      </c>
      <c r="D41" s="13">
        <f>C5+D12+E19+B26+C33+D40</f>
        <v>1102.8400000000001</v>
      </c>
      <c r="E41" s="29">
        <f>D5+E12+B19+C26+D33+E40</f>
        <v>1167.96</v>
      </c>
      <c r="F41" s="1"/>
    </row>
    <row r="42" spans="1:11" ht="15.75" thickBot="1" x14ac:dyDescent="0.3">
      <c r="A42" s="31"/>
      <c r="B42" s="15"/>
      <c r="C42" s="4"/>
      <c r="D42" s="63"/>
      <c r="E42" s="15"/>
      <c r="F42" s="6"/>
      <c r="G42" s="3"/>
      <c r="H42" s="3"/>
      <c r="I42" s="3"/>
      <c r="J42" s="3"/>
      <c r="K42" s="3"/>
    </row>
    <row r="43" spans="1:11" ht="16.5" thickTop="1" thickBot="1" x14ac:dyDescent="0.3">
      <c r="A43" s="35" t="s">
        <v>26</v>
      </c>
      <c r="B43" s="59" t="s">
        <v>4</v>
      </c>
      <c r="C43" s="20" t="s">
        <v>2</v>
      </c>
      <c r="D43" s="19" t="s">
        <v>5</v>
      </c>
      <c r="E43" s="22" t="s">
        <v>3</v>
      </c>
      <c r="F43" s="34"/>
      <c r="G43" s="23"/>
      <c r="H43" s="24" t="s">
        <v>11</v>
      </c>
      <c r="I43" s="24" t="s">
        <v>14</v>
      </c>
      <c r="J43" s="24" t="s">
        <v>18</v>
      </c>
      <c r="K43" s="25"/>
    </row>
    <row r="44" spans="1:11" ht="15.75" thickTop="1" x14ac:dyDescent="0.25">
      <c r="A44" s="33" t="s">
        <v>30</v>
      </c>
      <c r="B44" s="12"/>
      <c r="C44" s="2"/>
      <c r="D44" s="63"/>
      <c r="E44" s="12"/>
      <c r="F44" s="9" t="s">
        <v>30</v>
      </c>
      <c r="G44" s="116" t="s">
        <v>8</v>
      </c>
      <c r="H44" s="117" t="str">
        <f>H37</f>
        <v>West raceway</v>
      </c>
      <c r="I44" s="101" t="str">
        <f>VLOOKUP(H44,$A$142:$B$145,2,FALSE)</f>
        <v>Mats Löfström</v>
      </c>
      <c r="J44" s="118"/>
      <c r="K44" s="2"/>
    </row>
    <row r="45" spans="1:11" x14ac:dyDescent="0.25">
      <c r="A45" s="10" t="s">
        <v>6</v>
      </c>
      <c r="B45" s="60" t="str">
        <f>I46</f>
        <v>Carsten</v>
      </c>
      <c r="C45" s="26" t="str">
        <f>I47</f>
        <v>Björn</v>
      </c>
      <c r="D45" s="13" t="str">
        <f>I44</f>
        <v>Mats Löfström</v>
      </c>
      <c r="E45" s="29" t="str">
        <f>I45</f>
        <v>Ben</v>
      </c>
      <c r="F45" s="1"/>
      <c r="G45" s="99" t="s">
        <v>17</v>
      </c>
      <c r="H45" s="109" t="str">
        <f>H38</f>
        <v>Marks Raceway</v>
      </c>
      <c r="I45" s="100" t="str">
        <f>VLOOKUP(H45,$A$146:$B$149,2,FALSE)</f>
        <v>Ben</v>
      </c>
      <c r="J45" s="100"/>
      <c r="K45" s="2"/>
    </row>
    <row r="46" spans="1:11" x14ac:dyDescent="0.25">
      <c r="A46" s="10" t="s">
        <v>7</v>
      </c>
      <c r="B46" s="60" t="str">
        <f>H46</f>
        <v>Team Jäger</v>
      </c>
      <c r="C46" s="26" t="str">
        <f>H47</f>
        <v>KSR</v>
      </c>
      <c r="D46" s="13" t="str">
        <f>H44</f>
        <v>West raceway</v>
      </c>
      <c r="E46" s="29" t="str">
        <f>H45</f>
        <v>Marks Raceway</v>
      </c>
      <c r="F46" s="1"/>
      <c r="G46" s="110" t="s">
        <v>9</v>
      </c>
      <c r="H46" s="111" t="str">
        <f>H39</f>
        <v>Team Jäger</v>
      </c>
      <c r="I46" s="112" t="str">
        <f>VLOOKUP(H46,$A$134:$B$137,2,FALSE)</f>
        <v>Carsten</v>
      </c>
      <c r="J46" s="112"/>
      <c r="K46" s="2"/>
    </row>
    <row r="47" spans="1:11" x14ac:dyDescent="0.25">
      <c r="A47" s="10" t="s">
        <v>12</v>
      </c>
      <c r="B47" s="14">
        <v>192.71</v>
      </c>
      <c r="C47" s="27">
        <v>204.99</v>
      </c>
      <c r="D47" s="64">
        <v>157.99</v>
      </c>
      <c r="E47" s="14">
        <v>191.99</v>
      </c>
      <c r="F47" s="1"/>
      <c r="G47" s="97" t="s">
        <v>10</v>
      </c>
      <c r="H47" s="115" t="str">
        <f>H40</f>
        <v>KSR</v>
      </c>
      <c r="I47" s="102" t="str">
        <f>VLOOKUP(H47,$A$138:$B$141,2,FALSE)</f>
        <v>Björn</v>
      </c>
      <c r="J47" s="102"/>
      <c r="K47" s="2"/>
    </row>
    <row r="48" spans="1:11" x14ac:dyDescent="0.25">
      <c r="A48" s="10" t="s">
        <v>13</v>
      </c>
      <c r="B48" s="60">
        <f>D5+E12+B19+C26+D33+E40+B47</f>
        <v>1360.67</v>
      </c>
      <c r="C48" s="26">
        <f>E5+B12+C19+D26+E33+B40+C47</f>
        <v>1418.08</v>
      </c>
      <c r="D48" s="13">
        <f>B5+C12+D19+E26+B33+C40+D47</f>
        <v>1215.5600000000002</v>
      </c>
      <c r="E48" s="29">
        <f>C5+D12+E19+B26+C33+D40+E47</f>
        <v>1294.8300000000002</v>
      </c>
      <c r="F48" s="1"/>
    </row>
    <row r="49" spans="1:11" ht="15.75" thickBot="1" x14ac:dyDescent="0.3">
      <c r="A49" s="31"/>
      <c r="B49" s="15"/>
      <c r="C49" s="4"/>
      <c r="D49" s="63"/>
      <c r="E49" s="15"/>
      <c r="F49" s="6"/>
      <c r="G49" s="3"/>
      <c r="H49" s="3"/>
      <c r="I49" s="3"/>
      <c r="J49" s="3"/>
      <c r="K49" s="3"/>
    </row>
    <row r="50" spans="1:11" ht="16.5" thickTop="1" thickBot="1" x14ac:dyDescent="0.3">
      <c r="A50" s="35" t="s">
        <v>27</v>
      </c>
      <c r="B50" s="59" t="s">
        <v>4</v>
      </c>
      <c r="C50" s="20" t="s">
        <v>2</v>
      </c>
      <c r="D50" s="19" t="s">
        <v>5</v>
      </c>
      <c r="E50" s="22" t="s">
        <v>3</v>
      </c>
      <c r="F50" s="34"/>
      <c r="G50" s="23"/>
      <c r="H50" s="24" t="s">
        <v>11</v>
      </c>
      <c r="I50" s="24" t="s">
        <v>14</v>
      </c>
      <c r="J50" s="24" t="s">
        <v>18</v>
      </c>
      <c r="K50" s="25"/>
    </row>
    <row r="51" spans="1:11" ht="15.75" thickTop="1" x14ac:dyDescent="0.25">
      <c r="A51" s="33" t="s">
        <v>31</v>
      </c>
      <c r="B51" s="12"/>
      <c r="C51" s="2"/>
      <c r="D51" s="63"/>
      <c r="E51" s="12"/>
      <c r="F51" s="9" t="s">
        <v>31</v>
      </c>
      <c r="G51" s="119" t="s">
        <v>8</v>
      </c>
      <c r="H51" s="120" t="str">
        <f>H44</f>
        <v>West raceway</v>
      </c>
      <c r="I51" s="100" t="str">
        <f>VLOOKUP(H51,$A$146:$B$149,2,FALSE)</f>
        <v>Pompe</v>
      </c>
      <c r="J51" s="121"/>
      <c r="K51" s="2"/>
    </row>
    <row r="52" spans="1:11" x14ac:dyDescent="0.25">
      <c r="A52" s="10" t="s">
        <v>6</v>
      </c>
      <c r="B52" s="60" t="str">
        <f>I52</f>
        <v>Daniel S</v>
      </c>
      <c r="C52" s="26" t="str">
        <f>I53</f>
        <v>Polly</v>
      </c>
      <c r="D52" s="13" t="str">
        <f>I54</f>
        <v>Oskar E</v>
      </c>
      <c r="E52" s="29" t="str">
        <f>I51</f>
        <v>Pompe</v>
      </c>
      <c r="F52" s="1"/>
      <c r="G52" s="110" t="s">
        <v>17</v>
      </c>
      <c r="H52" s="111" t="str">
        <f>H45</f>
        <v>Marks Raceway</v>
      </c>
      <c r="I52" s="112" t="str">
        <f>VLOOKUP(H52,$A$134:$B$137,2,FALSE)</f>
        <v>Daniel S</v>
      </c>
      <c r="J52" s="112"/>
      <c r="K52" s="2"/>
    </row>
    <row r="53" spans="1:11" x14ac:dyDescent="0.25">
      <c r="A53" s="10" t="s">
        <v>7</v>
      </c>
      <c r="B53" s="60" t="str">
        <f>H52</f>
        <v>Marks Raceway</v>
      </c>
      <c r="C53" s="26" t="str">
        <f>H53</f>
        <v>Team Jäger</v>
      </c>
      <c r="D53" s="13" t="str">
        <f>H54</f>
        <v>KSR</v>
      </c>
      <c r="E53" s="29" t="str">
        <f>H51</f>
        <v>West raceway</v>
      </c>
      <c r="F53" s="1"/>
      <c r="G53" s="97" t="s">
        <v>9</v>
      </c>
      <c r="H53" s="115" t="str">
        <f>H46</f>
        <v>Team Jäger</v>
      </c>
      <c r="I53" s="102" t="str">
        <f>VLOOKUP(H53,$A$138:$B$141,2,FALSE)</f>
        <v>Polly</v>
      </c>
      <c r="J53" s="102"/>
      <c r="K53" s="2"/>
    </row>
    <row r="54" spans="1:11" x14ac:dyDescent="0.25">
      <c r="A54" s="10" t="s">
        <v>12</v>
      </c>
      <c r="B54" s="14">
        <v>182.67</v>
      </c>
      <c r="C54" s="27">
        <v>142.99</v>
      </c>
      <c r="D54" s="64">
        <v>212.61</v>
      </c>
      <c r="E54" s="14">
        <v>173</v>
      </c>
      <c r="F54" s="1"/>
      <c r="G54" s="98" t="s">
        <v>10</v>
      </c>
      <c r="H54" s="108" t="str">
        <f>H47</f>
        <v>KSR</v>
      </c>
      <c r="I54" s="101" t="str">
        <f>VLOOKUP(H54,$A$142:$B$145,2,FALSE)</f>
        <v>Oskar E</v>
      </c>
      <c r="J54" s="101"/>
      <c r="K54" s="2"/>
    </row>
    <row r="55" spans="1:11" x14ac:dyDescent="0.25">
      <c r="A55" s="10" t="s">
        <v>13</v>
      </c>
      <c r="B55" s="60">
        <f>C5+D12+E19+B26+C33+D40+E47+B54</f>
        <v>1477.5000000000002</v>
      </c>
      <c r="C55" s="26">
        <f>D5+E12+B19+C26+D33+E40+B47+C54</f>
        <v>1503.66</v>
      </c>
      <c r="D55" s="13">
        <f>E5+B12+C19+D26+E33+B40+C47+D54</f>
        <v>1630.69</v>
      </c>
      <c r="E55" s="29">
        <f>B5+C12+D19+E26+B33+C40+D47+E54</f>
        <v>1388.5600000000002</v>
      </c>
      <c r="F55" s="1"/>
    </row>
    <row r="56" spans="1:11" ht="15.75" thickBot="1" x14ac:dyDescent="0.3">
      <c r="A56" s="32"/>
      <c r="B56" s="16"/>
      <c r="C56" s="8"/>
      <c r="D56" s="63"/>
      <c r="E56" s="16"/>
      <c r="F56" s="7"/>
      <c r="G56" s="5"/>
      <c r="H56" s="5"/>
      <c r="I56" s="5"/>
      <c r="J56" s="5"/>
      <c r="K56" s="5"/>
    </row>
    <row r="57" spans="1:11" ht="16.5" thickTop="1" thickBot="1" x14ac:dyDescent="0.3">
      <c r="A57" s="35" t="s">
        <v>32</v>
      </c>
      <c r="B57" s="59" t="s">
        <v>4</v>
      </c>
      <c r="C57" s="20" t="s">
        <v>2</v>
      </c>
      <c r="D57" s="19" t="s">
        <v>5</v>
      </c>
      <c r="E57" s="22" t="s">
        <v>3</v>
      </c>
      <c r="F57" s="34"/>
      <c r="G57" s="23"/>
      <c r="H57" s="24" t="s">
        <v>11</v>
      </c>
      <c r="I57" s="24" t="s">
        <v>14</v>
      </c>
      <c r="J57" s="24" t="s">
        <v>18</v>
      </c>
      <c r="K57" s="25"/>
    </row>
    <row r="58" spans="1:11" ht="15.75" thickTop="1" x14ac:dyDescent="0.25">
      <c r="A58" s="33" t="s">
        <v>36</v>
      </c>
      <c r="B58" s="61"/>
      <c r="C58" s="2"/>
      <c r="D58" s="63"/>
      <c r="E58" s="12"/>
      <c r="F58" s="9" t="s">
        <v>36</v>
      </c>
      <c r="G58" s="103" t="s">
        <v>8</v>
      </c>
      <c r="H58" s="104" t="str">
        <f>H51</f>
        <v>West raceway</v>
      </c>
      <c r="I58" s="112" t="str">
        <f>VLOOKUP(H58,$A$134:$B$137,2,FALSE)</f>
        <v>Magnus H</v>
      </c>
      <c r="J58" s="104"/>
      <c r="K58" s="2"/>
    </row>
    <row r="59" spans="1:11" x14ac:dyDescent="0.25">
      <c r="A59" s="10" t="s">
        <v>6</v>
      </c>
      <c r="B59" s="60" t="str">
        <f>I58</f>
        <v>Magnus H</v>
      </c>
      <c r="C59" s="26" t="str">
        <f>I59</f>
        <v>Mathias s</v>
      </c>
      <c r="D59" s="13" t="str">
        <f>I60</f>
        <v>Ulf P</v>
      </c>
      <c r="E59" s="29" t="str">
        <f>I61</f>
        <v>Daniel L</v>
      </c>
      <c r="F59" s="1"/>
      <c r="G59" s="97" t="s">
        <v>17</v>
      </c>
      <c r="H59" s="102" t="str">
        <f>H52</f>
        <v>Marks Raceway</v>
      </c>
      <c r="I59" s="102" t="str">
        <f>VLOOKUP(H59,$A$138:$B$141,2,FALSE)</f>
        <v>Mathias s</v>
      </c>
      <c r="J59" s="102"/>
      <c r="K59" s="2"/>
    </row>
    <row r="60" spans="1:11" x14ac:dyDescent="0.25">
      <c r="A60" s="10" t="s">
        <v>7</v>
      </c>
      <c r="B60" s="60" t="str">
        <f>H58</f>
        <v>West raceway</v>
      </c>
      <c r="C60" s="26" t="str">
        <f>H59</f>
        <v>Marks Raceway</v>
      </c>
      <c r="D60" s="13" t="str">
        <f>H60</f>
        <v>Team Jäger</v>
      </c>
      <c r="E60" s="29" t="str">
        <f>H61</f>
        <v>KSR</v>
      </c>
      <c r="F60" s="1"/>
      <c r="G60" s="98" t="s">
        <v>9</v>
      </c>
      <c r="H60" s="101" t="str">
        <f>H53</f>
        <v>Team Jäger</v>
      </c>
      <c r="I60" s="101" t="str">
        <f>VLOOKUP(H60,$A$142:$B$145,2,FALSE)</f>
        <v>Ulf P</v>
      </c>
      <c r="J60" s="101"/>
      <c r="K60" s="2"/>
    </row>
    <row r="61" spans="1:11" x14ac:dyDescent="0.25">
      <c r="A61" s="10" t="s">
        <v>12</v>
      </c>
      <c r="B61" s="14">
        <v>178.36</v>
      </c>
      <c r="C61" s="27">
        <v>186.32</v>
      </c>
      <c r="D61" s="64">
        <v>179.05</v>
      </c>
      <c r="E61" s="14">
        <v>204.79</v>
      </c>
      <c r="F61" s="1"/>
      <c r="G61" s="99" t="s">
        <v>10</v>
      </c>
      <c r="H61" s="100" t="str">
        <f>H54</f>
        <v>KSR</v>
      </c>
      <c r="I61" s="100" t="str">
        <f>VLOOKUP(H61,$A$146:$B$149,2,FALSE)</f>
        <v>Daniel L</v>
      </c>
      <c r="J61" s="100"/>
      <c r="K61" s="2"/>
    </row>
    <row r="62" spans="1:11" x14ac:dyDescent="0.25">
      <c r="A62" s="10" t="s">
        <v>13</v>
      </c>
      <c r="B62" s="60">
        <f>B5+C12+D19+E26+B33+C40+D47+E54+B61</f>
        <v>1566.92</v>
      </c>
      <c r="C62" s="26">
        <f>C5+D12+E19+B26+C33+D40+E47+B54+C61</f>
        <v>1663.8200000000002</v>
      </c>
      <c r="D62" s="13">
        <f>D5+E12+B19+C26+D33+E40+B47+C54+D61</f>
        <v>1682.71</v>
      </c>
      <c r="E62" s="29">
        <f>E5+B12+C19+D26+E33+B40+C47+D54+E61</f>
        <v>1835.48</v>
      </c>
      <c r="F62" s="1"/>
      <c r="K62" s="2"/>
    </row>
    <row r="63" spans="1:11" ht="15.75" thickBot="1" x14ac:dyDescent="0.3">
      <c r="A63" s="31"/>
      <c r="B63" s="15"/>
      <c r="C63" s="4"/>
      <c r="D63" s="63"/>
      <c r="E63" s="15"/>
      <c r="F63" s="6"/>
      <c r="G63" s="3"/>
      <c r="H63" s="3"/>
      <c r="I63" s="3"/>
      <c r="J63" s="3"/>
      <c r="K63" s="4"/>
    </row>
    <row r="64" spans="1:11" ht="16.5" thickTop="1" thickBot="1" x14ac:dyDescent="0.3">
      <c r="A64" s="35" t="s">
        <v>33</v>
      </c>
      <c r="B64" s="59" t="s">
        <v>4</v>
      </c>
      <c r="C64" s="20" t="s">
        <v>2</v>
      </c>
      <c r="D64" s="19" t="s">
        <v>5</v>
      </c>
      <c r="E64" s="22" t="s">
        <v>3</v>
      </c>
      <c r="F64" s="34"/>
      <c r="G64" s="23"/>
      <c r="H64" s="24" t="s">
        <v>11</v>
      </c>
      <c r="I64" s="24" t="s">
        <v>14</v>
      </c>
      <c r="J64" s="24" t="s">
        <v>18</v>
      </c>
      <c r="K64" s="21"/>
    </row>
    <row r="65" spans="1:13" ht="15.75" thickTop="1" x14ac:dyDescent="0.25">
      <c r="A65" s="33" t="s">
        <v>37</v>
      </c>
      <c r="B65" s="12"/>
      <c r="C65" s="2"/>
      <c r="D65" s="63"/>
      <c r="E65" s="12"/>
      <c r="F65" s="9" t="s">
        <v>37</v>
      </c>
      <c r="G65" s="105" t="s">
        <v>8</v>
      </c>
      <c r="H65" s="106" t="str">
        <f>H58</f>
        <v>West raceway</v>
      </c>
      <c r="I65" s="102" t="str">
        <f>VLOOKUP(H65,$A$138:$B$141,2,FALSE)</f>
        <v>Henrik Frid</v>
      </c>
      <c r="J65" s="107"/>
      <c r="K65" s="2"/>
      <c r="M65" t="s">
        <v>54</v>
      </c>
    </row>
    <row r="66" spans="1:13" x14ac:dyDescent="0.25">
      <c r="A66" s="10" t="s">
        <v>6</v>
      </c>
      <c r="B66" s="60" t="str">
        <f>I68</f>
        <v>Henrik S</v>
      </c>
      <c r="C66" s="26" t="str">
        <f>I65</f>
        <v>Henrik Frid</v>
      </c>
      <c r="D66" s="13" t="str">
        <f>I66</f>
        <v>Linus O</v>
      </c>
      <c r="E66" s="29" t="str">
        <f>I67</f>
        <v>Jesper</v>
      </c>
      <c r="F66" s="1"/>
      <c r="G66" s="98" t="s">
        <v>17</v>
      </c>
      <c r="H66" s="108" t="str">
        <f>H59</f>
        <v>Marks Raceway</v>
      </c>
      <c r="I66" s="101" t="str">
        <f>VLOOKUP(H66,$A$142:$B$145,2,FALSE)</f>
        <v>Linus O</v>
      </c>
      <c r="J66" s="101"/>
      <c r="K66" s="2"/>
    </row>
    <row r="67" spans="1:13" x14ac:dyDescent="0.25">
      <c r="A67" s="10" t="s">
        <v>7</v>
      </c>
      <c r="B67" s="60" t="str">
        <f>H68</f>
        <v>KSR</v>
      </c>
      <c r="C67" s="26" t="str">
        <f>H65</f>
        <v>West raceway</v>
      </c>
      <c r="D67" s="13" t="str">
        <f>H66</f>
        <v>Marks Raceway</v>
      </c>
      <c r="E67" s="29" t="str">
        <f>H67</f>
        <v>Team Jäger</v>
      </c>
      <c r="F67" s="1"/>
      <c r="G67" s="99" t="s">
        <v>9</v>
      </c>
      <c r="H67" s="109" t="str">
        <f>H60</f>
        <v>Team Jäger</v>
      </c>
      <c r="I67" s="100" t="s">
        <v>53</v>
      </c>
      <c r="J67" s="100"/>
      <c r="K67" s="2"/>
    </row>
    <row r="68" spans="1:13" x14ac:dyDescent="0.25">
      <c r="A68" s="10" t="s">
        <v>12</v>
      </c>
      <c r="B68" s="14">
        <v>193.64</v>
      </c>
      <c r="C68" s="27">
        <v>182.05</v>
      </c>
      <c r="D68" s="64">
        <v>192.07</v>
      </c>
      <c r="E68" s="14">
        <v>184.05</v>
      </c>
      <c r="F68" s="1"/>
      <c r="G68" s="110" t="s">
        <v>10</v>
      </c>
      <c r="H68" s="111" t="str">
        <f>H61</f>
        <v>KSR</v>
      </c>
      <c r="I68" s="112" t="str">
        <f>VLOOKUP(H68,$A$134:$B$137,2,FALSE)</f>
        <v>Henrik S</v>
      </c>
      <c r="J68" s="112"/>
      <c r="K68" s="2"/>
    </row>
    <row r="69" spans="1:13" x14ac:dyDescent="0.25">
      <c r="A69" s="10" t="s">
        <v>13</v>
      </c>
      <c r="B69" s="60">
        <f>E5+B12+C19+D26+E33+B40+C47+D54+E61+B68</f>
        <v>2029.12</v>
      </c>
      <c r="C69" s="26">
        <f>B5+C12+D19+E26+B33+C40+D47+E54+B61+C68</f>
        <v>1748.97</v>
      </c>
      <c r="D69" s="13">
        <f>C5+D12+E19+B26+C33+D40+E47+B54+C61+D68</f>
        <v>1855.89</v>
      </c>
      <c r="E69" s="29">
        <f>D5+E12+B19+C26+D33+E40+B47+C54+D61+E68</f>
        <v>1866.76</v>
      </c>
      <c r="F69" s="1"/>
    </row>
    <row r="70" spans="1:13" ht="15.75" thickBot="1" x14ac:dyDescent="0.3">
      <c r="A70" s="31"/>
      <c r="B70" s="15"/>
      <c r="C70" s="4"/>
      <c r="D70" s="63"/>
      <c r="E70" s="15"/>
      <c r="F70" s="6"/>
      <c r="G70" s="3"/>
      <c r="H70" s="3"/>
      <c r="I70" s="3"/>
      <c r="J70" s="3"/>
      <c r="K70" s="3"/>
    </row>
    <row r="71" spans="1:13" ht="16.5" thickTop="1" thickBot="1" x14ac:dyDescent="0.3">
      <c r="A71" s="35" t="s">
        <v>34</v>
      </c>
      <c r="B71" s="59" t="s">
        <v>4</v>
      </c>
      <c r="C71" s="20" t="s">
        <v>2</v>
      </c>
      <c r="D71" s="19" t="s">
        <v>5</v>
      </c>
      <c r="E71" s="22" t="s">
        <v>3</v>
      </c>
      <c r="F71" s="34"/>
      <c r="G71" s="23"/>
      <c r="H71" s="24" t="s">
        <v>11</v>
      </c>
      <c r="I71" s="24" t="s">
        <v>14</v>
      </c>
      <c r="J71" s="24" t="s">
        <v>18</v>
      </c>
      <c r="K71" s="25"/>
    </row>
    <row r="72" spans="1:13" ht="15.75" thickTop="1" x14ac:dyDescent="0.25">
      <c r="A72" s="33" t="s">
        <v>38</v>
      </c>
      <c r="B72" s="12"/>
      <c r="C72" s="2"/>
      <c r="D72" s="63"/>
      <c r="E72" s="12"/>
      <c r="F72" s="9" t="s">
        <v>38</v>
      </c>
      <c r="G72" s="116" t="s">
        <v>8</v>
      </c>
      <c r="H72" s="117" t="str">
        <f>H65</f>
        <v>West raceway</v>
      </c>
      <c r="I72" s="101" t="str">
        <f>VLOOKUP(H72,$A$142:$B$145,2,FALSE)</f>
        <v>Mats Löfström</v>
      </c>
      <c r="J72" s="118"/>
      <c r="K72" s="2"/>
    </row>
    <row r="73" spans="1:13" x14ac:dyDescent="0.25">
      <c r="A73" s="10" t="s">
        <v>6</v>
      </c>
      <c r="B73" s="60" t="str">
        <f>I74</f>
        <v>Carsten</v>
      </c>
      <c r="C73" s="26" t="str">
        <f>I75</f>
        <v>Björn</v>
      </c>
      <c r="D73" s="13" t="str">
        <f>I72</f>
        <v>Mats Löfström</v>
      </c>
      <c r="E73" s="29" t="str">
        <f>I73</f>
        <v>Ben</v>
      </c>
      <c r="F73" s="1"/>
      <c r="G73" s="99" t="s">
        <v>17</v>
      </c>
      <c r="H73" s="109" t="str">
        <f>H66</f>
        <v>Marks Raceway</v>
      </c>
      <c r="I73" s="100" t="str">
        <f>VLOOKUP(H73,$A$146:$B$149,2,FALSE)</f>
        <v>Ben</v>
      </c>
      <c r="J73" s="100"/>
      <c r="K73" s="2"/>
    </row>
    <row r="74" spans="1:13" x14ac:dyDescent="0.25">
      <c r="A74" s="10" t="s">
        <v>7</v>
      </c>
      <c r="B74" s="60" t="str">
        <f>H74</f>
        <v>Team Jäger</v>
      </c>
      <c r="C74" s="26" t="str">
        <f>H75</f>
        <v>KSR</v>
      </c>
      <c r="D74" s="13" t="str">
        <f>H72</f>
        <v>West raceway</v>
      </c>
      <c r="E74" s="29" t="str">
        <f>H73</f>
        <v>Marks Raceway</v>
      </c>
      <c r="F74" s="1"/>
      <c r="G74" s="110" t="s">
        <v>9</v>
      </c>
      <c r="H74" s="111" t="str">
        <f>H67</f>
        <v>Team Jäger</v>
      </c>
      <c r="I74" s="112" t="str">
        <f>VLOOKUP(H74,$A$134:$B$137,2,FALSE)</f>
        <v>Carsten</v>
      </c>
      <c r="J74" s="112"/>
      <c r="K74" s="2"/>
    </row>
    <row r="75" spans="1:13" x14ac:dyDescent="0.25">
      <c r="A75" s="10" t="s">
        <v>12</v>
      </c>
      <c r="B75" s="14">
        <v>161.26</v>
      </c>
      <c r="C75" s="27">
        <v>198.66</v>
      </c>
      <c r="D75" s="64">
        <v>180.37</v>
      </c>
      <c r="E75" s="14">
        <v>189.99</v>
      </c>
      <c r="F75" s="1"/>
      <c r="G75" s="97" t="s">
        <v>10</v>
      </c>
      <c r="H75" s="115" t="str">
        <f>H68</f>
        <v>KSR</v>
      </c>
      <c r="I75" s="102" t="str">
        <f>VLOOKUP(H75,$A$138:$B$141,2,FALSE)</f>
        <v>Björn</v>
      </c>
      <c r="J75" s="102"/>
      <c r="K75" s="2"/>
    </row>
    <row r="76" spans="1:13" x14ac:dyDescent="0.25">
      <c r="A76" s="10" t="s">
        <v>13</v>
      </c>
      <c r="B76" s="60">
        <f>D5+E12+B19+C26+D33+E40+B47+C54+D61+E68+B75</f>
        <v>2028.02</v>
      </c>
      <c r="C76" s="26">
        <f>E5+B12+C19+D26+E33+B40+C47+D54+E61+B68+C75</f>
        <v>2227.7799999999997</v>
      </c>
      <c r="D76" s="13">
        <f>B5+C12+D19+E26+B33+C40+D47+E54+B61+C68+D75</f>
        <v>1929.3400000000001</v>
      </c>
      <c r="E76" s="29">
        <f>C5+D12+E19+B26+C33+D40+E47+B54+C61+D68+E75</f>
        <v>2045.88</v>
      </c>
      <c r="F76" s="1"/>
    </row>
    <row r="77" spans="1:13" ht="15.75" thickBot="1" x14ac:dyDescent="0.3">
      <c r="A77" s="31"/>
      <c r="B77" s="15"/>
      <c r="C77" s="4"/>
      <c r="D77" s="63"/>
      <c r="E77" s="15"/>
      <c r="F77" s="6"/>
      <c r="G77" s="3"/>
      <c r="H77" s="3"/>
      <c r="I77" s="3"/>
      <c r="J77" s="3"/>
      <c r="K77" s="3"/>
    </row>
    <row r="78" spans="1:13" ht="16.5" thickTop="1" thickBot="1" x14ac:dyDescent="0.3">
      <c r="A78" s="35" t="s">
        <v>35</v>
      </c>
      <c r="B78" s="59" t="s">
        <v>4</v>
      </c>
      <c r="C78" s="20" t="s">
        <v>2</v>
      </c>
      <c r="D78" s="19" t="s">
        <v>5</v>
      </c>
      <c r="E78" s="22" t="s">
        <v>3</v>
      </c>
      <c r="F78" s="34"/>
      <c r="G78" s="23"/>
      <c r="H78" s="24" t="s">
        <v>11</v>
      </c>
      <c r="I78" s="24" t="s">
        <v>14</v>
      </c>
      <c r="J78" s="24" t="s">
        <v>18</v>
      </c>
      <c r="K78" s="25"/>
    </row>
    <row r="79" spans="1:13" ht="15.75" thickTop="1" x14ac:dyDescent="0.25">
      <c r="A79" s="33" t="s">
        <v>39</v>
      </c>
      <c r="B79" s="12"/>
      <c r="C79" s="2"/>
      <c r="D79" s="63"/>
      <c r="E79" s="12"/>
      <c r="F79" s="9" t="s">
        <v>39</v>
      </c>
      <c r="G79" s="119" t="s">
        <v>8</v>
      </c>
      <c r="H79" s="120" t="str">
        <f>H72</f>
        <v>West raceway</v>
      </c>
      <c r="I79" s="100" t="str">
        <f>VLOOKUP(H79,$A$146:$B$149,2,FALSE)</f>
        <v>Pompe</v>
      </c>
      <c r="J79" s="121"/>
      <c r="K79" s="2"/>
    </row>
    <row r="80" spans="1:13" x14ac:dyDescent="0.25">
      <c r="A80" s="10" t="s">
        <v>6</v>
      </c>
      <c r="B80" s="60" t="str">
        <f>I80</f>
        <v>Daniel S</v>
      </c>
      <c r="C80" s="26" t="str">
        <f>I81</f>
        <v>Polly</v>
      </c>
      <c r="D80" s="13" t="str">
        <f>I82</f>
        <v>Oskar E</v>
      </c>
      <c r="E80" s="29" t="str">
        <f>I79</f>
        <v>Pompe</v>
      </c>
      <c r="F80" s="1"/>
      <c r="G80" s="110" t="s">
        <v>17</v>
      </c>
      <c r="H80" s="111" t="str">
        <f>H73</f>
        <v>Marks Raceway</v>
      </c>
      <c r="I80" s="112" t="str">
        <f>VLOOKUP(H80,$A$134:$B$137,2,FALSE)</f>
        <v>Daniel S</v>
      </c>
      <c r="J80" s="112"/>
      <c r="K80" s="2"/>
    </row>
    <row r="81" spans="1:13" x14ac:dyDescent="0.25">
      <c r="A81" s="10" t="s">
        <v>7</v>
      </c>
      <c r="B81" s="60" t="str">
        <f>H80</f>
        <v>Marks Raceway</v>
      </c>
      <c r="C81" s="26" t="str">
        <f>H81</f>
        <v>Team Jäger</v>
      </c>
      <c r="D81" s="13" t="str">
        <f>H82</f>
        <v>KSR</v>
      </c>
      <c r="E81" s="29" t="str">
        <f>H79</f>
        <v>West raceway</v>
      </c>
      <c r="F81" s="1"/>
      <c r="G81" s="97" t="s">
        <v>9</v>
      </c>
      <c r="H81" s="115" t="str">
        <f>H74</f>
        <v>Team Jäger</v>
      </c>
      <c r="I81" s="102" t="str">
        <f>VLOOKUP(H81,$A$138:$B$141,2,FALSE)</f>
        <v>Polly</v>
      </c>
      <c r="J81" s="102"/>
      <c r="K81" s="2"/>
    </row>
    <row r="82" spans="1:13" x14ac:dyDescent="0.25">
      <c r="A82" s="10" t="s">
        <v>12</v>
      </c>
      <c r="B82" s="14">
        <v>174.99</v>
      </c>
      <c r="C82" s="27">
        <v>195.98</v>
      </c>
      <c r="D82" s="64">
        <v>207.63</v>
      </c>
      <c r="E82" s="14">
        <v>171.65</v>
      </c>
      <c r="F82" s="1"/>
      <c r="G82" s="98" t="s">
        <v>10</v>
      </c>
      <c r="H82" s="108" t="str">
        <f>H75</f>
        <v>KSR</v>
      </c>
      <c r="I82" s="101" t="str">
        <f>VLOOKUP(H82,$A$142:$B$145,2,FALSE)</f>
        <v>Oskar E</v>
      </c>
      <c r="J82" s="101"/>
      <c r="K82" s="2"/>
    </row>
    <row r="83" spans="1:13" x14ac:dyDescent="0.25">
      <c r="A83" s="10" t="s">
        <v>13</v>
      </c>
      <c r="B83" s="60">
        <f>C5+D12+E19+B26+C33+D40+E47+B54+C61+D68+E75+B82</f>
        <v>2220.87</v>
      </c>
      <c r="C83" s="26">
        <f>D5+E12+B19+C26+D33+E40+B47+C54+D61+E68+B75+C82</f>
        <v>2224</v>
      </c>
      <c r="D83" s="13">
        <f>E5+B12+C19+D26+E33+B40+C47+D54+E61+B68+C75+D82</f>
        <v>2435.41</v>
      </c>
      <c r="E83" s="29">
        <f>B5+C12+D19+E26+B33+C40+D47+E54+B61+C68+D75+E82</f>
        <v>2100.9900000000002</v>
      </c>
      <c r="F83" s="1"/>
    </row>
    <row r="84" spans="1:13" ht="15.75" thickBot="1" x14ac:dyDescent="0.3">
      <c r="A84" s="32"/>
      <c r="B84" s="16"/>
      <c r="C84" s="8"/>
      <c r="D84" s="63"/>
      <c r="E84" s="16"/>
      <c r="F84" s="7"/>
      <c r="G84" s="5"/>
      <c r="H84" s="5"/>
      <c r="I84" s="5"/>
      <c r="J84" s="5"/>
      <c r="K84" s="5"/>
    </row>
    <row r="85" spans="1:13" ht="16.5" thickTop="1" thickBot="1" x14ac:dyDescent="0.3">
      <c r="A85" s="35" t="s">
        <v>40</v>
      </c>
      <c r="B85" s="59" t="s">
        <v>4</v>
      </c>
      <c r="C85" s="20" t="s">
        <v>2</v>
      </c>
      <c r="D85" s="19" t="s">
        <v>5</v>
      </c>
      <c r="E85" s="22" t="s">
        <v>3</v>
      </c>
      <c r="F85" s="34"/>
      <c r="G85" s="23"/>
      <c r="H85" s="24" t="s">
        <v>11</v>
      </c>
      <c r="I85" s="24" t="s">
        <v>14</v>
      </c>
      <c r="J85" s="24" t="s">
        <v>18</v>
      </c>
      <c r="K85" s="25"/>
      <c r="M85" t="s">
        <v>55</v>
      </c>
    </row>
    <row r="86" spans="1:13" ht="15.75" thickTop="1" x14ac:dyDescent="0.25">
      <c r="A86" s="33" t="s">
        <v>44</v>
      </c>
      <c r="B86" s="61"/>
      <c r="C86" s="2"/>
      <c r="D86" s="63"/>
      <c r="E86" s="12"/>
      <c r="F86" s="9" t="s">
        <v>44</v>
      </c>
      <c r="G86" s="103" t="s">
        <v>8</v>
      </c>
      <c r="H86" s="104" t="str">
        <f>H79</f>
        <v>West raceway</v>
      </c>
      <c r="I86" s="112" t="str">
        <f>VLOOKUP(H86,$A$134:$B$137,2,FALSE)</f>
        <v>Magnus H</v>
      </c>
      <c r="J86" s="104"/>
      <c r="K86" s="2"/>
    </row>
    <row r="87" spans="1:13" x14ac:dyDescent="0.25">
      <c r="A87" s="10" t="s">
        <v>6</v>
      </c>
      <c r="B87" s="60" t="str">
        <f>I86</f>
        <v>Magnus H</v>
      </c>
      <c r="C87" s="26" t="str">
        <f>I87</f>
        <v>Mathias s</v>
      </c>
      <c r="D87" s="13" t="str">
        <f>I88</f>
        <v>Ulf P</v>
      </c>
      <c r="E87" s="29" t="str">
        <f>I89</f>
        <v>Daniel L</v>
      </c>
      <c r="F87" s="1"/>
      <c r="G87" s="97" t="s">
        <v>17</v>
      </c>
      <c r="H87" s="102" t="str">
        <f>H80</f>
        <v>Marks Raceway</v>
      </c>
      <c r="I87" s="102" t="str">
        <f>VLOOKUP(H87,$A$138:$B$141,2,FALSE)</f>
        <v>Mathias s</v>
      </c>
      <c r="J87" s="102"/>
      <c r="K87" s="2"/>
    </row>
    <row r="88" spans="1:13" x14ac:dyDescent="0.25">
      <c r="A88" s="10" t="s">
        <v>7</v>
      </c>
      <c r="B88" s="60" t="str">
        <f>H86</f>
        <v>West raceway</v>
      </c>
      <c r="C88" s="26" t="str">
        <f>H87</f>
        <v>Marks Raceway</v>
      </c>
      <c r="D88" s="13" t="str">
        <f>H88</f>
        <v>Team Jäger</v>
      </c>
      <c r="E88" s="29" t="str">
        <f>H89</f>
        <v>KSR</v>
      </c>
      <c r="F88" s="1"/>
      <c r="G88" s="98" t="s">
        <v>9</v>
      </c>
      <c r="H88" s="101" t="str">
        <f>H81</f>
        <v>Team Jäger</v>
      </c>
      <c r="I88" s="101" t="str">
        <f>VLOOKUP(H88,$A$142:$B$145,2,FALSE)</f>
        <v>Ulf P</v>
      </c>
      <c r="J88" s="101"/>
      <c r="K88" s="2"/>
    </row>
    <row r="89" spans="1:13" x14ac:dyDescent="0.25">
      <c r="A89" s="10" t="s">
        <v>12</v>
      </c>
      <c r="B89" s="14">
        <v>168.23</v>
      </c>
      <c r="C89" s="27">
        <v>178.46</v>
      </c>
      <c r="D89" s="64">
        <v>186.17</v>
      </c>
      <c r="E89" s="14">
        <v>202.79</v>
      </c>
      <c r="F89" s="1"/>
      <c r="G89" s="99" t="s">
        <v>10</v>
      </c>
      <c r="H89" s="100" t="str">
        <f>H82</f>
        <v>KSR</v>
      </c>
      <c r="I89" s="100" t="str">
        <f>VLOOKUP(H89,$A$146:$B$149,2,FALSE)</f>
        <v>Daniel L</v>
      </c>
      <c r="J89" s="100"/>
      <c r="K89" s="2"/>
    </row>
    <row r="90" spans="1:13" x14ac:dyDescent="0.25">
      <c r="A90" s="10" t="s">
        <v>13</v>
      </c>
      <c r="B90" s="60">
        <f>B5+C12+D19+E26+B33+C40+D47+E54+B61+C68+D75+E82+B89</f>
        <v>2269.2200000000003</v>
      </c>
      <c r="C90" s="26">
        <f>C5+D12+E19+B26+C33+D40+E47+B54+C61+D68+E75+B82+C89</f>
        <v>2399.33</v>
      </c>
      <c r="D90" s="13">
        <f>D5+E12+B19+C26+D33+E40+B47+C54+D61+E68+B75+C82+D89</f>
        <v>2410.17</v>
      </c>
      <c r="E90" s="29">
        <f>E5+B12+C19+D26+E33+B40+C47+D54+E61+B68+C75+D82+E89</f>
        <v>2638.2</v>
      </c>
      <c r="F90" s="1"/>
      <c r="K90" s="2"/>
    </row>
    <row r="91" spans="1:13" ht="15.75" thickBot="1" x14ac:dyDescent="0.3">
      <c r="A91" s="31"/>
      <c r="B91" s="15"/>
      <c r="C91" s="4"/>
      <c r="D91" s="63"/>
      <c r="E91" s="15"/>
      <c r="F91" s="6"/>
      <c r="G91" s="3"/>
      <c r="H91" s="3"/>
      <c r="I91" s="3"/>
      <c r="J91" s="3"/>
      <c r="K91" s="4"/>
    </row>
    <row r="92" spans="1:13" ht="16.5" thickTop="1" thickBot="1" x14ac:dyDescent="0.3">
      <c r="A92" s="35" t="s">
        <v>41</v>
      </c>
      <c r="B92" s="59" t="s">
        <v>4</v>
      </c>
      <c r="C92" s="20" t="s">
        <v>2</v>
      </c>
      <c r="D92" s="19" t="s">
        <v>5</v>
      </c>
      <c r="E92" s="22" t="s">
        <v>3</v>
      </c>
      <c r="F92" s="34"/>
      <c r="G92" s="23"/>
      <c r="H92" s="24" t="s">
        <v>11</v>
      </c>
      <c r="I92" s="24" t="s">
        <v>14</v>
      </c>
      <c r="J92" s="24" t="s">
        <v>18</v>
      </c>
      <c r="K92" s="21"/>
    </row>
    <row r="93" spans="1:13" ht="15.75" thickTop="1" x14ac:dyDescent="0.25">
      <c r="A93" s="33" t="s">
        <v>45</v>
      </c>
      <c r="B93" s="12"/>
      <c r="C93" s="2"/>
      <c r="D93" s="63"/>
      <c r="E93" s="12"/>
      <c r="F93" s="9" t="s">
        <v>45</v>
      </c>
      <c r="G93" s="105" t="s">
        <v>8</v>
      </c>
      <c r="H93" s="106" t="str">
        <f>H86</f>
        <v>West raceway</v>
      </c>
      <c r="I93" s="102" t="str">
        <f>VLOOKUP(H93,$A$138:$B$141,2,FALSE)</f>
        <v>Henrik Frid</v>
      </c>
      <c r="J93" s="107"/>
      <c r="K93" s="2"/>
    </row>
    <row r="94" spans="1:13" x14ac:dyDescent="0.25">
      <c r="A94" s="10" t="s">
        <v>6</v>
      </c>
      <c r="B94" s="60" t="str">
        <f>I96</f>
        <v>Henrik S</v>
      </c>
      <c r="C94" s="26" t="str">
        <f>I93</f>
        <v>Henrik Frid</v>
      </c>
      <c r="D94" s="13" t="str">
        <f>I94</f>
        <v>Linus O</v>
      </c>
      <c r="E94" s="29" t="str">
        <f>I95</f>
        <v>Jesper</v>
      </c>
      <c r="F94" s="1"/>
      <c r="G94" s="98" t="s">
        <v>17</v>
      </c>
      <c r="H94" s="108" t="str">
        <f>H87</f>
        <v>Marks Raceway</v>
      </c>
      <c r="I94" s="101" t="str">
        <f>VLOOKUP(H94,$A$142:$B$145,2,FALSE)</f>
        <v>Linus O</v>
      </c>
      <c r="J94" s="101"/>
      <c r="K94" s="2"/>
    </row>
    <row r="95" spans="1:13" x14ac:dyDescent="0.25">
      <c r="A95" s="10" t="s">
        <v>7</v>
      </c>
      <c r="B95" s="60" t="str">
        <f>H96</f>
        <v>KSR</v>
      </c>
      <c r="C95" s="26" t="str">
        <f>H93</f>
        <v>West raceway</v>
      </c>
      <c r="D95" s="13" t="str">
        <f>H94</f>
        <v>Marks Raceway</v>
      </c>
      <c r="E95" s="29" t="str">
        <f>H95</f>
        <v>Team Jäger</v>
      </c>
      <c r="F95" s="1"/>
      <c r="G95" s="99" t="s">
        <v>9</v>
      </c>
      <c r="H95" s="109" t="str">
        <f>H88</f>
        <v>Team Jäger</v>
      </c>
      <c r="I95" s="100" t="str">
        <f>VLOOKUP(H95,$A$146:$B$149,2,FALSE)</f>
        <v>Jesper</v>
      </c>
      <c r="J95" s="100"/>
      <c r="K95" s="2"/>
    </row>
    <row r="96" spans="1:13" x14ac:dyDescent="0.25">
      <c r="A96" s="10" t="s">
        <v>12</v>
      </c>
      <c r="B96" s="14">
        <v>189.69</v>
      </c>
      <c r="C96" s="27">
        <v>176.58</v>
      </c>
      <c r="D96" s="64">
        <v>189.57</v>
      </c>
      <c r="E96" s="14">
        <v>146</v>
      </c>
      <c r="F96" s="1"/>
      <c r="G96" s="110" t="s">
        <v>10</v>
      </c>
      <c r="H96" s="111" t="str">
        <f>H89</f>
        <v>KSR</v>
      </c>
      <c r="I96" s="112" t="str">
        <f>VLOOKUP(H96,$A$134:$B$137,2,FALSE)</f>
        <v>Henrik S</v>
      </c>
      <c r="J96" s="112"/>
      <c r="K96" s="2"/>
    </row>
    <row r="97" spans="1:11" x14ac:dyDescent="0.25">
      <c r="A97" s="10" t="s">
        <v>13</v>
      </c>
      <c r="B97" s="60">
        <f>E5+B12+C19+D26+E33+B40+C47+D54+E61+B68+C75+D82+E89+B96</f>
        <v>2827.89</v>
      </c>
      <c r="C97" s="26">
        <f>B5+C12+D19+E26+B33+C40+D47+E54+B61+C68+D75+E82+B89+C96</f>
        <v>2445.8000000000002</v>
      </c>
      <c r="D97" s="13">
        <f>C5+D12+E19+B26+C33+D40+E47+B54+C61+D68+E75+B82+C89+D96</f>
        <v>2588.9</v>
      </c>
      <c r="E97" s="29">
        <f>D5+E12+B19+C26+D33+E40+B47+C54+D61+E68+B75+C82+D89+E96</f>
        <v>2556.17</v>
      </c>
      <c r="F97" s="1"/>
    </row>
    <row r="98" spans="1:11" ht="15.75" thickBot="1" x14ac:dyDescent="0.3">
      <c r="A98" s="31"/>
      <c r="B98" s="15"/>
      <c r="C98" s="4"/>
      <c r="D98" s="63"/>
      <c r="E98" s="15"/>
      <c r="F98" s="6"/>
      <c r="G98" s="3"/>
      <c r="H98" s="3"/>
      <c r="I98" s="3"/>
      <c r="J98" s="3"/>
      <c r="K98" s="3"/>
    </row>
    <row r="99" spans="1:11" ht="16.5" thickTop="1" thickBot="1" x14ac:dyDescent="0.3">
      <c r="A99" s="35" t="s">
        <v>42</v>
      </c>
      <c r="B99" s="59" t="s">
        <v>4</v>
      </c>
      <c r="C99" s="20" t="s">
        <v>2</v>
      </c>
      <c r="D99" s="19" t="s">
        <v>5</v>
      </c>
      <c r="E99" s="22" t="s">
        <v>3</v>
      </c>
      <c r="F99" s="34"/>
      <c r="G99" s="23"/>
      <c r="H99" s="24" t="s">
        <v>11</v>
      </c>
      <c r="I99" s="24" t="s">
        <v>14</v>
      </c>
      <c r="J99" s="24" t="s">
        <v>18</v>
      </c>
      <c r="K99" s="25"/>
    </row>
    <row r="100" spans="1:11" ht="15.75" thickTop="1" x14ac:dyDescent="0.25">
      <c r="A100" s="33" t="s">
        <v>46</v>
      </c>
      <c r="B100" s="12"/>
      <c r="C100" s="2"/>
      <c r="D100" s="63"/>
      <c r="E100" s="12"/>
      <c r="F100" s="9" t="s">
        <v>46</v>
      </c>
      <c r="G100" s="116" t="s">
        <v>8</v>
      </c>
      <c r="H100" s="117" t="str">
        <f>H93</f>
        <v>West raceway</v>
      </c>
      <c r="I100" s="101" t="str">
        <f>VLOOKUP(H100,$A$142:$B$145,2,FALSE)</f>
        <v>Mats Löfström</v>
      </c>
      <c r="J100" s="118"/>
      <c r="K100" s="2"/>
    </row>
    <row r="101" spans="1:11" x14ac:dyDescent="0.25">
      <c r="A101" s="10" t="s">
        <v>6</v>
      </c>
      <c r="B101" s="60" t="str">
        <f>I102</f>
        <v>Carsten</v>
      </c>
      <c r="C101" s="26" t="str">
        <f>I103</f>
        <v>Björn</v>
      </c>
      <c r="D101" s="13" t="str">
        <f>I100</f>
        <v>Mats Löfström</v>
      </c>
      <c r="E101" s="29" t="str">
        <f>I101</f>
        <v>Ben</v>
      </c>
      <c r="F101" s="1"/>
      <c r="G101" s="99" t="s">
        <v>17</v>
      </c>
      <c r="H101" s="109" t="str">
        <f>H94</f>
        <v>Marks Raceway</v>
      </c>
      <c r="I101" s="100" t="str">
        <f>VLOOKUP(H101,$A$146:$B$149,2,FALSE)</f>
        <v>Ben</v>
      </c>
      <c r="J101" s="100"/>
      <c r="K101" s="2"/>
    </row>
    <row r="102" spans="1:11" x14ac:dyDescent="0.25">
      <c r="A102" s="10" t="s">
        <v>7</v>
      </c>
      <c r="B102" s="60" t="str">
        <f>H102</f>
        <v>Team Jäger</v>
      </c>
      <c r="C102" s="26" t="str">
        <f>H103</f>
        <v>KSR</v>
      </c>
      <c r="D102" s="13" t="str">
        <f>H100</f>
        <v>West raceway</v>
      </c>
      <c r="E102" s="29" t="str">
        <f>H101</f>
        <v>Marks Raceway</v>
      </c>
      <c r="F102" s="1"/>
      <c r="G102" s="110" t="s">
        <v>9</v>
      </c>
      <c r="H102" s="111" t="str">
        <f>H95</f>
        <v>Team Jäger</v>
      </c>
      <c r="I102" s="112" t="str">
        <f>VLOOKUP(H102,$A$134:$B$137,2,FALSE)</f>
        <v>Carsten</v>
      </c>
      <c r="J102" s="112"/>
      <c r="K102" s="2"/>
    </row>
    <row r="103" spans="1:11" x14ac:dyDescent="0.25">
      <c r="A103" s="10" t="s">
        <v>12</v>
      </c>
      <c r="B103" s="14">
        <v>183.55</v>
      </c>
      <c r="C103" s="27">
        <v>200.47</v>
      </c>
      <c r="D103" s="64">
        <v>115.95</v>
      </c>
      <c r="E103" s="14">
        <v>182</v>
      </c>
      <c r="F103" s="1"/>
      <c r="G103" s="97" t="s">
        <v>10</v>
      </c>
      <c r="H103" s="115" t="str">
        <f>H96</f>
        <v>KSR</v>
      </c>
      <c r="I103" s="102" t="str">
        <f>VLOOKUP(H103,$A$138:$B$141,2,FALSE)</f>
        <v>Björn</v>
      </c>
      <c r="J103" s="102"/>
      <c r="K103" s="2"/>
    </row>
    <row r="104" spans="1:11" x14ac:dyDescent="0.25">
      <c r="A104" s="10" t="s">
        <v>13</v>
      </c>
      <c r="B104" s="60">
        <f>D5+E12+B19+C26+D33+E40+B47+C54+D61+E68+B75+C82+D89+E96+B103</f>
        <v>2739.7200000000003</v>
      </c>
      <c r="C104" s="26">
        <f>E5+B12+C19+D26+E33+B40+C47+D54+E61+B68+C75+D82+E89+B96+C103</f>
        <v>3028.3599999999997</v>
      </c>
      <c r="D104" s="13">
        <f>B5+C12+D19+E26+B33+C40+D47+E54+B61+C68+D75+E82+B89+C96+D103</f>
        <v>2561.75</v>
      </c>
      <c r="E104" s="29">
        <f>C5+D12+E19+B26+C33+D40+E47+B54+C61+D68+E75+B82+C89+D96+E103</f>
        <v>2770.9</v>
      </c>
      <c r="F104" s="1"/>
    </row>
    <row r="105" spans="1:11" ht="15.75" thickBot="1" x14ac:dyDescent="0.3">
      <c r="A105" s="31"/>
      <c r="B105" s="15"/>
      <c r="C105" s="4"/>
      <c r="D105" s="63"/>
      <c r="E105" s="15"/>
      <c r="F105" s="6"/>
      <c r="G105" s="3"/>
      <c r="H105" s="3"/>
      <c r="I105" s="3"/>
      <c r="J105" s="3"/>
      <c r="K105" s="3"/>
    </row>
    <row r="106" spans="1:11" ht="16.5" thickTop="1" thickBot="1" x14ac:dyDescent="0.3">
      <c r="A106" s="35" t="s">
        <v>43</v>
      </c>
      <c r="B106" s="59" t="s">
        <v>4</v>
      </c>
      <c r="C106" s="20" t="s">
        <v>2</v>
      </c>
      <c r="D106" s="19" t="s">
        <v>5</v>
      </c>
      <c r="E106" s="22" t="s">
        <v>3</v>
      </c>
      <c r="F106" s="34"/>
      <c r="G106" s="23"/>
      <c r="H106" s="24" t="s">
        <v>11</v>
      </c>
      <c r="I106" s="24" t="s">
        <v>14</v>
      </c>
      <c r="J106" s="24" t="s">
        <v>18</v>
      </c>
      <c r="K106" s="25"/>
    </row>
    <row r="107" spans="1:11" ht="15.75" thickTop="1" x14ac:dyDescent="0.25">
      <c r="A107" s="33" t="s">
        <v>47</v>
      </c>
      <c r="B107" s="12"/>
      <c r="C107" s="2"/>
      <c r="D107" s="63"/>
      <c r="E107" s="12"/>
      <c r="F107" s="9" t="s">
        <v>47</v>
      </c>
      <c r="G107" s="119" t="s">
        <v>8</v>
      </c>
      <c r="H107" s="120" t="str">
        <f>H100</f>
        <v>West raceway</v>
      </c>
      <c r="I107" s="100" t="str">
        <f>VLOOKUP(H107,$A$146:$B$149,2,FALSE)</f>
        <v>Pompe</v>
      </c>
      <c r="J107" s="121"/>
      <c r="K107" s="2"/>
    </row>
    <row r="108" spans="1:11" x14ac:dyDescent="0.25">
      <c r="A108" s="10" t="s">
        <v>6</v>
      </c>
      <c r="B108" s="60" t="str">
        <f>I108</f>
        <v>Daniel S</v>
      </c>
      <c r="C108" s="26" t="str">
        <f>I109</f>
        <v>Polly</v>
      </c>
      <c r="D108" s="13" t="str">
        <f>I110</f>
        <v>Oskar E</v>
      </c>
      <c r="E108" s="29" t="str">
        <f>I107</f>
        <v>Pompe</v>
      </c>
      <c r="F108" s="1"/>
      <c r="G108" s="110" t="s">
        <v>17</v>
      </c>
      <c r="H108" s="111" t="str">
        <f>H101</f>
        <v>Marks Raceway</v>
      </c>
      <c r="I108" s="112" t="str">
        <f>VLOOKUP(H108,$A$134:$B$137,2,FALSE)</f>
        <v>Daniel S</v>
      </c>
      <c r="J108" s="112"/>
      <c r="K108" s="2"/>
    </row>
    <row r="109" spans="1:11" x14ac:dyDescent="0.25">
      <c r="A109" s="10" t="s">
        <v>7</v>
      </c>
      <c r="B109" s="60" t="str">
        <f>H108</f>
        <v>Marks Raceway</v>
      </c>
      <c r="C109" s="26" t="str">
        <f>H109</f>
        <v>Team Jäger</v>
      </c>
      <c r="D109" s="13" t="str">
        <f>H110</f>
        <v>KSR</v>
      </c>
      <c r="E109" s="29" t="str">
        <f>H107</f>
        <v>West raceway</v>
      </c>
      <c r="F109" s="1"/>
      <c r="G109" s="97" t="s">
        <v>9</v>
      </c>
      <c r="H109" s="115" t="str">
        <f>H102</f>
        <v>Team Jäger</v>
      </c>
      <c r="I109" s="102" t="str">
        <f>VLOOKUP(H109,$A$138:$B$141,2,FALSE)</f>
        <v>Polly</v>
      </c>
      <c r="J109" s="102"/>
      <c r="K109" s="2"/>
    </row>
    <row r="110" spans="1:11" x14ac:dyDescent="0.25">
      <c r="A110" s="10" t="s">
        <v>12</v>
      </c>
      <c r="B110" s="14">
        <v>177.07</v>
      </c>
      <c r="C110" s="27">
        <v>196.18</v>
      </c>
      <c r="D110" s="64">
        <v>208.01</v>
      </c>
      <c r="E110" s="14">
        <v>182.3</v>
      </c>
      <c r="F110" s="1"/>
      <c r="G110" s="98" t="s">
        <v>10</v>
      </c>
      <c r="H110" s="108" t="str">
        <f>H103</f>
        <v>KSR</v>
      </c>
      <c r="I110" s="101" t="str">
        <f>VLOOKUP(H110,$A$142:$B$145,2,FALSE)</f>
        <v>Oskar E</v>
      </c>
      <c r="J110" s="101"/>
      <c r="K110" s="2"/>
    </row>
    <row r="111" spans="1:11" x14ac:dyDescent="0.25">
      <c r="A111" s="10" t="s">
        <v>13</v>
      </c>
      <c r="B111" s="60">
        <f>C5+D12+E19+B26+C33+D40+E47+B54+C61+D68+E75+B82+C89+D96+E103+B110</f>
        <v>2947.9700000000003</v>
      </c>
      <c r="C111" s="26">
        <f>D5+E12+B19+C26+D33+E40+B47+C54+D61+E68+B75+C82+D89+E96+B103+C110</f>
        <v>2935.9</v>
      </c>
      <c r="D111" s="13">
        <f>E5+B12+C19+D26+E33+B40+C47+D54+E61+B68+C75+D82+E89+B96+C103+D110</f>
        <v>3236.37</v>
      </c>
      <c r="E111" s="29">
        <f>B5+C12+D19+E26+B33+C40+D47+E54+B61+C68+D75+E82+B89+C96+D103+E110</f>
        <v>2744.05</v>
      </c>
      <c r="F111" s="1"/>
    </row>
    <row r="112" spans="1:11" x14ac:dyDescent="0.25">
      <c r="A112" s="11"/>
      <c r="B112" s="16"/>
      <c r="C112" s="8"/>
      <c r="D112" s="16"/>
      <c r="E112" s="16"/>
      <c r="F112" s="7"/>
      <c r="G112" s="5"/>
      <c r="H112" s="5"/>
      <c r="I112" s="5"/>
      <c r="J112" s="5"/>
      <c r="K112" s="5"/>
    </row>
    <row r="114" spans="2:12" x14ac:dyDescent="0.25">
      <c r="B114" s="40" t="str">
        <f>B3</f>
        <v>Magnus H</v>
      </c>
      <c r="C114" s="40" t="str">
        <f>C3</f>
        <v>Mathias s</v>
      </c>
      <c r="D114" s="40" t="str">
        <f>D3</f>
        <v>Ulf P</v>
      </c>
      <c r="E114" s="40" t="str">
        <f>E3</f>
        <v>Daniel L</v>
      </c>
      <c r="G114" s="40" t="s">
        <v>50</v>
      </c>
      <c r="J114" t="str">
        <f>H2</f>
        <v>West raceway</v>
      </c>
      <c r="K114" s="1" t="s">
        <v>51</v>
      </c>
      <c r="L114" t="s">
        <v>59</v>
      </c>
    </row>
    <row r="115" spans="2:12" x14ac:dyDescent="0.25">
      <c r="B115" s="40">
        <f>B5+B33+B61+B89</f>
        <v>706.11</v>
      </c>
      <c r="C115" s="40">
        <f>C5+C33+C61+C89</f>
        <v>721.5</v>
      </c>
      <c r="D115" s="40">
        <f>D5+D33+D61+D89</f>
        <v>747.39</v>
      </c>
      <c r="E115" s="40">
        <f>E5+E33+E61+E89</f>
        <v>809.94999999999993</v>
      </c>
      <c r="F115" s="47" t="str">
        <f>D114</f>
        <v>Ulf P</v>
      </c>
      <c r="G115" s="68">
        <f>D115/4</f>
        <v>186.8475</v>
      </c>
      <c r="I115">
        <f>COUNTIF(I2:I110,J115)</f>
        <v>4</v>
      </c>
      <c r="J115" s="37" t="str">
        <f>B114</f>
        <v>Magnus H</v>
      </c>
      <c r="K115" s="56">
        <f>(B115*46.54)/1000</f>
        <v>32.862359400000003</v>
      </c>
    </row>
    <row r="116" spans="2:12" ht="16.5" x14ac:dyDescent="0.3">
      <c r="B116" s="40" t="str">
        <f>B10</f>
        <v>Henrik S</v>
      </c>
      <c r="C116" s="40" t="str">
        <f t="shared" ref="C116:E116" si="0">C10</f>
        <v>Henrik Frid</v>
      </c>
      <c r="D116" s="40" t="str">
        <f t="shared" si="0"/>
        <v>Linus O</v>
      </c>
      <c r="E116" s="40" t="str">
        <f t="shared" si="0"/>
        <v>Jesper</v>
      </c>
      <c r="F116" s="48" t="str">
        <f>D116</f>
        <v>Linus O</v>
      </c>
      <c r="G116" s="69">
        <f>D117/4</f>
        <v>191.72749999999996</v>
      </c>
      <c r="I116" s="36">
        <f>COUNTIF(I2:I110,J116)</f>
        <v>4</v>
      </c>
      <c r="J116" s="38" t="str">
        <f>C116</f>
        <v>Henrik Frid</v>
      </c>
      <c r="K116" s="56">
        <f>(C117*46.54)/1000</f>
        <v>28.947414599999998</v>
      </c>
    </row>
    <row r="117" spans="2:12" ht="16.5" x14ac:dyDescent="0.3">
      <c r="B117" s="40">
        <f>B12+B40+B68+B96</f>
        <v>778.99</v>
      </c>
      <c r="C117" s="40">
        <f>C12+C40+C68+D103</f>
        <v>621.99</v>
      </c>
      <c r="D117" s="40">
        <f t="shared" ref="D117" si="1">D12+D40+D68+D96</f>
        <v>766.90999999999985</v>
      </c>
      <c r="E117" s="40">
        <f>E12+E40+E68+E96</f>
        <v>725.1</v>
      </c>
      <c r="F117" s="49" t="str">
        <f>D118</f>
        <v>Mats Löfström</v>
      </c>
      <c r="G117" s="69">
        <f>D119/4</f>
        <v>176.41750000000002</v>
      </c>
      <c r="I117" s="36">
        <f>COUNTIF(I2:I110,J117)</f>
        <v>4</v>
      </c>
      <c r="J117" s="38" t="str">
        <f>D118</f>
        <v>Mats Löfström</v>
      </c>
      <c r="K117" s="56">
        <f>(D119*46.54)/1000</f>
        <v>32.841881800000003</v>
      </c>
    </row>
    <row r="118" spans="2:12" ht="16.5" x14ac:dyDescent="0.3">
      <c r="B118" s="40" t="str">
        <f>B17</f>
        <v>Carsten</v>
      </c>
      <c r="C118" s="40" t="str">
        <f t="shared" ref="C118:E118" si="2">C17</f>
        <v>Björn</v>
      </c>
      <c r="D118" s="40" t="str">
        <f t="shared" si="2"/>
        <v>Mats Löfström</v>
      </c>
      <c r="E118" s="40" t="str">
        <f t="shared" si="2"/>
        <v>Ben</v>
      </c>
      <c r="F118" s="50" t="str">
        <f>D120</f>
        <v>Oskar E</v>
      </c>
      <c r="G118" s="70">
        <f>D121/4</f>
        <v>209.93</v>
      </c>
      <c r="I118" s="36">
        <f>COUNTIF(I2:I110,J118)</f>
        <v>4</v>
      </c>
      <c r="J118" s="39" t="str">
        <f>E120</f>
        <v>Pompe</v>
      </c>
      <c r="K118" s="56">
        <f>(E121*46)/1000</f>
        <v>32.672879999999999</v>
      </c>
      <c r="L118" s="67">
        <f>SUM(K115:K118)</f>
        <v>127.32453580000001</v>
      </c>
    </row>
    <row r="119" spans="2:12" x14ac:dyDescent="0.25">
      <c r="B119" s="40">
        <f>B19+B47+B75+B103</f>
        <v>727.58999999999992</v>
      </c>
      <c r="C119" s="40">
        <f t="shared" ref="C119:E119" si="3">C19+C47+C75+C103</f>
        <v>807.71</v>
      </c>
      <c r="D119" s="40">
        <f>D19+D47+D75+C96</f>
        <v>705.67000000000007</v>
      </c>
      <c r="E119" s="40">
        <f t="shared" si="3"/>
        <v>746.69</v>
      </c>
      <c r="F119" s="54" t="str">
        <f>C114</f>
        <v>Mathias s</v>
      </c>
      <c r="G119" s="71">
        <f>C115/4</f>
        <v>180.375</v>
      </c>
      <c r="J119" t="str">
        <f>H3</f>
        <v>Marks Raceway</v>
      </c>
      <c r="K119" s="56"/>
    </row>
    <row r="120" spans="2:12" x14ac:dyDescent="0.25">
      <c r="B120" s="40" t="str">
        <f>B24</f>
        <v>Daniel S</v>
      </c>
      <c r="C120" s="40" t="str">
        <f t="shared" ref="C120:E120" si="4">C24</f>
        <v>Polly</v>
      </c>
      <c r="D120" s="40" t="str">
        <f t="shared" si="4"/>
        <v>Oskar E</v>
      </c>
      <c r="E120" s="40" t="str">
        <f t="shared" si="4"/>
        <v>Pompe</v>
      </c>
      <c r="F120" s="43" t="str">
        <f>C116</f>
        <v>Henrik Frid</v>
      </c>
      <c r="G120" s="72">
        <f>C117/4</f>
        <v>155.4975</v>
      </c>
      <c r="I120">
        <f>COUNTIF(I2:I110,J120)</f>
        <v>4</v>
      </c>
      <c r="J120" s="37" t="str">
        <f>B120</f>
        <v>Daniel S</v>
      </c>
      <c r="K120" s="56">
        <f>(B121*46.54)/1000</f>
        <v>33.176969799999995</v>
      </c>
    </row>
    <row r="121" spans="2:12" x14ac:dyDescent="0.25">
      <c r="B121" s="40">
        <f>B26+B54+B82+B110</f>
        <v>712.86999999999989</v>
      </c>
      <c r="C121" s="40">
        <f t="shared" ref="C121:E121" si="5">C26+C54+C82+C110</f>
        <v>735.81999999999994</v>
      </c>
      <c r="D121" s="40">
        <f t="shared" si="5"/>
        <v>839.72</v>
      </c>
      <c r="E121" s="40">
        <f t="shared" si="5"/>
        <v>710.28</v>
      </c>
      <c r="F121" s="44" t="str">
        <f>C118</f>
        <v>Björn</v>
      </c>
      <c r="G121" s="72">
        <f>C119/4</f>
        <v>201.92750000000001</v>
      </c>
      <c r="I121">
        <f>COUNTIF(I2:I110,J121)</f>
        <v>4</v>
      </c>
      <c r="J121" s="38" t="str">
        <f>C114</f>
        <v>Mathias s</v>
      </c>
      <c r="K121" s="56">
        <f>(C115*46.54)/1000</f>
        <v>33.578609999999998</v>
      </c>
    </row>
    <row r="122" spans="2:12" x14ac:dyDescent="0.25">
      <c r="F122" s="55" t="str">
        <f>C120</f>
        <v>Polly</v>
      </c>
      <c r="G122" s="73">
        <f>C121/4</f>
        <v>183.95499999999998</v>
      </c>
      <c r="I122">
        <f>COUNTIF(I2:I110,J122)</f>
        <v>4</v>
      </c>
      <c r="J122" s="66" t="str">
        <f>D116</f>
        <v>Linus O</v>
      </c>
      <c r="K122" s="56">
        <f>(D117*46.54)/1000</f>
        <v>35.691991399999992</v>
      </c>
    </row>
    <row r="123" spans="2:12" x14ac:dyDescent="0.25">
      <c r="C123" s="40"/>
      <c r="F123" s="52" t="str">
        <f>B114</f>
        <v>Magnus H</v>
      </c>
      <c r="G123" s="74">
        <f>B115/4</f>
        <v>176.5275</v>
      </c>
      <c r="I123">
        <f>COUNTIF(I2:I110,J123)</f>
        <v>4</v>
      </c>
      <c r="J123" s="39" t="str">
        <f>E118</f>
        <v>Ben</v>
      </c>
      <c r="K123" s="56">
        <f>(E119*46.54)/1000</f>
        <v>34.750952600000005</v>
      </c>
      <c r="L123" s="67">
        <f>SUM(K120:K123)</f>
        <v>137.19852379999998</v>
      </c>
    </row>
    <row r="124" spans="2:12" x14ac:dyDescent="0.25">
      <c r="F124" s="45" t="str">
        <f>B116</f>
        <v>Henrik S</v>
      </c>
      <c r="G124" s="74">
        <f>B117/4</f>
        <v>194.7475</v>
      </c>
      <c r="J124" t="str">
        <f>H4</f>
        <v>Team Jäger</v>
      </c>
      <c r="K124" s="56"/>
    </row>
    <row r="125" spans="2:12" x14ac:dyDescent="0.25">
      <c r="F125" s="45" t="str">
        <f>B118</f>
        <v>Carsten</v>
      </c>
      <c r="G125" s="74">
        <f>B119/4</f>
        <v>181.89749999999998</v>
      </c>
      <c r="I125">
        <f>COUNTIF(I2:I110,J125)</f>
        <v>4</v>
      </c>
      <c r="J125" s="37" t="str">
        <f>B118</f>
        <v>Carsten</v>
      </c>
      <c r="K125" s="56">
        <f>(B119*46.54)/1000</f>
        <v>33.862038599999991</v>
      </c>
    </row>
    <row r="126" spans="2:12" x14ac:dyDescent="0.25">
      <c r="F126" s="45" t="str">
        <f>B120</f>
        <v>Daniel S</v>
      </c>
      <c r="G126" s="74">
        <f>B121/4</f>
        <v>178.21749999999997</v>
      </c>
      <c r="I126">
        <f>COUNTIF(I2:I110,J126)</f>
        <v>4</v>
      </c>
      <c r="J126" s="38" t="str">
        <f>C120</f>
        <v>Polly</v>
      </c>
      <c r="K126" s="56">
        <f>(C121*46.54)/1000</f>
        <v>34.245062799999999</v>
      </c>
    </row>
    <row r="127" spans="2:12" x14ac:dyDescent="0.25">
      <c r="F127" s="46"/>
      <c r="G127" s="75"/>
      <c r="I127">
        <f>COUNTIF(I2:I110,J127)</f>
        <v>4</v>
      </c>
      <c r="J127" s="38" t="str">
        <f>D114</f>
        <v>Ulf P</v>
      </c>
      <c r="K127" s="56">
        <f>(D115*46.54)/1000</f>
        <v>34.783530599999999</v>
      </c>
    </row>
    <row r="128" spans="2:12" x14ac:dyDescent="0.25">
      <c r="F128" s="41" t="str">
        <f>E114</f>
        <v>Daniel L</v>
      </c>
      <c r="G128" s="76">
        <f>E115/4</f>
        <v>202.48749999999998</v>
      </c>
      <c r="I128">
        <f>COUNTIF(I2:I110,J128)</f>
        <v>4</v>
      </c>
      <c r="J128" s="39" t="str">
        <f>E116</f>
        <v>Jesper</v>
      </c>
      <c r="K128" s="56">
        <f>(E117*46.54)/1000</f>
        <v>33.746154000000004</v>
      </c>
      <c r="L128" s="67">
        <f>SUM(K125:K128)</f>
        <v>136.63678599999997</v>
      </c>
    </row>
    <row r="129" spans="1:12" x14ac:dyDescent="0.25">
      <c r="F129" s="42" t="str">
        <f>E116</f>
        <v>Jesper</v>
      </c>
      <c r="G129" s="77">
        <f>E117/4</f>
        <v>181.27500000000001</v>
      </c>
      <c r="J129" t="str">
        <f>H5</f>
        <v>KSR</v>
      </c>
      <c r="K129" s="56"/>
    </row>
    <row r="130" spans="1:12" x14ac:dyDescent="0.25">
      <c r="F130" s="51" t="str">
        <f>E118</f>
        <v>Ben</v>
      </c>
      <c r="G130" s="78">
        <f>E119/4</f>
        <v>186.67250000000001</v>
      </c>
      <c r="I130">
        <f>COUNTIF(I2:I110,J130)</f>
        <v>4</v>
      </c>
      <c r="J130" s="37" t="str">
        <f>B116</f>
        <v>Henrik S</v>
      </c>
      <c r="K130" s="56">
        <f>(B117*46.54)/1000</f>
        <v>36.254194600000005</v>
      </c>
    </row>
    <row r="131" spans="1:12" x14ac:dyDescent="0.25">
      <c r="E131" s="122"/>
      <c r="F131" s="65" t="str">
        <f>E120</f>
        <v>Pompe</v>
      </c>
      <c r="G131" s="79">
        <f>E121/4</f>
        <v>177.57</v>
      </c>
      <c r="I131">
        <f>COUNTIF(I2:I110,J131)</f>
        <v>4</v>
      </c>
      <c r="J131" s="38" t="str">
        <f>C118</f>
        <v>Björn</v>
      </c>
      <c r="K131" s="56">
        <f>(C119*46.54)/1000</f>
        <v>37.590823399999998</v>
      </c>
    </row>
    <row r="132" spans="1:12" x14ac:dyDescent="0.25">
      <c r="E132" s="122"/>
      <c r="F132" s="53"/>
      <c r="I132">
        <f>COUNTIF(I2:I110,J132)</f>
        <v>4</v>
      </c>
      <c r="J132" s="38" t="str">
        <f>D120</f>
        <v>Oskar E</v>
      </c>
      <c r="K132" s="56">
        <f>(D121*46.54)/1000</f>
        <v>39.080568800000002</v>
      </c>
    </row>
    <row r="133" spans="1:12" ht="15.75" thickBot="1" x14ac:dyDescent="0.3">
      <c r="B133" t="s">
        <v>72</v>
      </c>
      <c r="E133" s="122"/>
      <c r="F133" s="53"/>
      <c r="I133">
        <f>COUNTIF(I2:I110,J133)</f>
        <v>4</v>
      </c>
      <c r="J133" s="39" t="str">
        <f>E114</f>
        <v>Daniel L</v>
      </c>
      <c r="K133" s="56">
        <f>(E115*46.54)/1000</f>
        <v>37.695072999999994</v>
      </c>
      <c r="L133" s="67">
        <f>SUM(K130:K133)</f>
        <v>150.6206598</v>
      </c>
    </row>
    <row r="134" spans="1:12" x14ac:dyDescent="0.25">
      <c r="A134" s="129" t="str">
        <f>D134</f>
        <v>West raceway</v>
      </c>
      <c r="B134" s="130" t="s">
        <v>62</v>
      </c>
      <c r="D134" s="131" t="str">
        <f>H2</f>
        <v>West raceway</v>
      </c>
      <c r="F134" s="53"/>
      <c r="J134" s="58"/>
      <c r="K134" s="57"/>
    </row>
    <row r="135" spans="1:12" x14ac:dyDescent="0.25">
      <c r="A135" s="129" t="str">
        <f t="shared" ref="A135:A137" si="6">D135</f>
        <v>Marks Raceway</v>
      </c>
      <c r="B135" s="130" t="s">
        <v>66</v>
      </c>
      <c r="C135" s="136"/>
      <c r="D135" s="131" t="str">
        <f t="shared" ref="D135:D137" si="7">H3</f>
        <v>Marks Raceway</v>
      </c>
    </row>
    <row r="136" spans="1:12" x14ac:dyDescent="0.25">
      <c r="A136" s="129" t="str">
        <f t="shared" si="6"/>
        <v>Team Jäger</v>
      </c>
      <c r="B136" s="130" t="s">
        <v>73</v>
      </c>
      <c r="C136" s="136"/>
      <c r="D136" s="131" t="str">
        <f t="shared" si="7"/>
        <v>Team Jäger</v>
      </c>
    </row>
    <row r="137" spans="1:12" x14ac:dyDescent="0.25">
      <c r="A137" s="129" t="str">
        <f t="shared" si="6"/>
        <v>KSR</v>
      </c>
      <c r="B137" s="130" t="s">
        <v>65</v>
      </c>
      <c r="C137" s="136"/>
      <c r="D137" s="131" t="str">
        <f t="shared" si="7"/>
        <v>KSR</v>
      </c>
    </row>
    <row r="138" spans="1:12" x14ac:dyDescent="0.25">
      <c r="A138" s="125" t="str">
        <f>D134</f>
        <v>West raceway</v>
      </c>
      <c r="B138" s="128" t="s">
        <v>56</v>
      </c>
      <c r="C138" s="136"/>
      <c r="D138" s="136"/>
    </row>
    <row r="139" spans="1:12" x14ac:dyDescent="0.25">
      <c r="A139" s="125" t="str">
        <f>D135</f>
        <v>Marks Raceway</v>
      </c>
      <c r="B139" s="128" t="s">
        <v>74</v>
      </c>
    </row>
    <row r="140" spans="1:12" x14ac:dyDescent="0.25">
      <c r="A140" s="125" t="str">
        <f>D136</f>
        <v>Team Jäger</v>
      </c>
      <c r="B140" s="128" t="s">
        <v>61</v>
      </c>
    </row>
    <row r="141" spans="1:12" x14ac:dyDescent="0.25">
      <c r="A141" s="125" t="str">
        <f>D137</f>
        <v>KSR</v>
      </c>
      <c r="B141" s="128" t="s">
        <v>19</v>
      </c>
    </row>
    <row r="142" spans="1:12" x14ac:dyDescent="0.25">
      <c r="A142" s="126" t="str">
        <f>D134</f>
        <v>West raceway</v>
      </c>
      <c r="B142" s="123" t="s">
        <v>70</v>
      </c>
    </row>
    <row r="143" spans="1:12" x14ac:dyDescent="0.25">
      <c r="A143" s="126" t="str">
        <f>D135</f>
        <v>Marks Raceway</v>
      </c>
      <c r="B143" s="123" t="s">
        <v>71</v>
      </c>
    </row>
    <row r="144" spans="1:12" x14ac:dyDescent="0.25">
      <c r="A144" s="126" t="str">
        <f>D136</f>
        <v>Team Jäger</v>
      </c>
      <c r="B144" s="123" t="s">
        <v>68</v>
      </c>
    </row>
    <row r="145" spans="1:2" x14ac:dyDescent="0.25">
      <c r="A145" s="126" t="str">
        <f>D137</f>
        <v>KSR</v>
      </c>
      <c r="B145" s="123" t="s">
        <v>57</v>
      </c>
    </row>
    <row r="146" spans="1:2" x14ac:dyDescent="0.25">
      <c r="A146" s="127" t="str">
        <f>D134</f>
        <v>West raceway</v>
      </c>
      <c r="B146" s="124" t="s">
        <v>67</v>
      </c>
    </row>
    <row r="147" spans="1:2" x14ac:dyDescent="0.25">
      <c r="A147" s="127" t="str">
        <f>D135</f>
        <v>Marks Raceway</v>
      </c>
      <c r="B147" s="124" t="s">
        <v>60</v>
      </c>
    </row>
    <row r="148" spans="1:2" x14ac:dyDescent="0.25">
      <c r="A148" s="127" t="str">
        <f>D136</f>
        <v>Team Jäger</v>
      </c>
      <c r="B148" s="124" t="s">
        <v>53</v>
      </c>
    </row>
    <row r="149" spans="1:2" x14ac:dyDescent="0.25">
      <c r="A149" s="127" t="str">
        <f>D137</f>
        <v>KSR</v>
      </c>
      <c r="B149" s="124" t="s">
        <v>58</v>
      </c>
    </row>
  </sheetData>
  <mergeCells count="1">
    <mergeCell ref="E131:E133"/>
  </mergeCell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Polly</dc:creator>
  <cp:lastModifiedBy>Patrik Holm</cp:lastModifiedBy>
  <dcterms:created xsi:type="dcterms:W3CDTF">2014-04-12T17:33:37Z</dcterms:created>
  <dcterms:modified xsi:type="dcterms:W3CDTF">2024-03-03T10:09:15Z</dcterms:modified>
</cp:coreProperties>
</file>